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7-Continuous\Ch07-LogNormal\2013\XLSX-LogNormal2-Explore\"/>
    </mc:Choice>
  </mc:AlternateContent>
  <bookViews>
    <workbookView xWindow="0" yWindow="0" windowWidth="17190" windowHeight="9435"/>
  </bookViews>
  <sheets>
    <sheet name="LN#$2" sheetId="1" r:id="rId1"/>
  </sheets>
  <calcPr calcId="152511"/>
</workbook>
</file>

<file path=xl/calcChain.xml><?xml version="1.0" encoding="utf-8"?>
<calcChain xmlns="http://schemas.openxmlformats.org/spreadsheetml/2006/main">
  <c r="J91" i="1" l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M61" i="1" l="1"/>
  <c r="B6" i="1"/>
  <c r="A50" i="1" l="1"/>
  <c r="A51" i="1"/>
  <c r="A49" i="1"/>
  <c r="A19" i="1"/>
  <c r="A12" i="1"/>
  <c r="A13" i="1"/>
  <c r="A15" i="1"/>
  <c r="A16" i="1"/>
  <c r="A17" i="1"/>
  <c r="A18" i="1"/>
  <c r="A11" i="1"/>
  <c r="E28" i="1" l="1"/>
  <c r="E29" i="1"/>
  <c r="E30" i="1"/>
  <c r="E31" i="1"/>
  <c r="E32" i="1"/>
  <c r="E33" i="1"/>
  <c r="E34" i="1"/>
  <c r="E35" i="1"/>
  <c r="E36" i="1"/>
  <c r="E37" i="1"/>
  <c r="E38" i="1"/>
  <c r="E39" i="1"/>
  <c r="A112" i="1" l="1"/>
  <c r="N69" i="1"/>
  <c r="N68" i="1"/>
  <c r="B18" i="1" l="1"/>
  <c r="E41" i="1"/>
  <c r="E42" i="1"/>
  <c r="E43" i="1"/>
  <c r="E27" i="1"/>
  <c r="E40" i="1"/>
  <c r="E26" i="1"/>
  <c r="E25" i="1"/>
  <c r="B51" i="1" l="1"/>
  <c r="B50" i="1"/>
  <c r="B49" i="1"/>
  <c r="B19" i="1"/>
  <c r="B17" i="1"/>
  <c r="K80" i="1"/>
  <c r="F25" i="1"/>
  <c r="B16" i="1"/>
  <c r="B15" i="1"/>
  <c r="B13" i="1"/>
  <c r="B12" i="1"/>
  <c r="B11" i="1"/>
  <c r="L80" i="1"/>
  <c r="K85" i="1" l="1"/>
  <c r="P81" i="1"/>
  <c r="K79" i="1"/>
  <c r="K81" i="1"/>
  <c r="P78" i="1"/>
  <c r="P79" i="1"/>
  <c r="P80" i="1"/>
  <c r="L79" i="1"/>
  <c r="Q81" i="1"/>
  <c r="L81" i="1"/>
  <c r="Q79" i="1"/>
  <c r="Q80" i="1"/>
  <c r="Q78" i="1"/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l="1"/>
  <c r="J55" i="1" s="1"/>
  <c r="J56" i="1" s="1"/>
  <c r="J57" i="1" s="1"/>
  <c r="J58" i="1" s="1"/>
  <c r="J59" i="1" s="1"/>
  <c r="J60" i="1" s="1"/>
  <c r="K87" i="1"/>
  <c r="K88" i="1"/>
  <c r="P85" i="1"/>
  <c r="P86" i="1"/>
  <c r="P87" i="1"/>
  <c r="P88" i="1"/>
  <c r="K86" i="1"/>
  <c r="Q86" i="1"/>
  <c r="J61" i="1" l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L87" i="1"/>
  <c r="N74" i="1"/>
  <c r="Q85" i="1"/>
  <c r="Q87" i="1"/>
  <c r="N61" i="1"/>
  <c r="N60" i="1"/>
  <c r="L88" i="1"/>
  <c r="Q88" i="1"/>
  <c r="H25" i="1" l="1"/>
  <c r="G25" i="1"/>
  <c r="R56" i="1"/>
  <c r="R55" i="1"/>
  <c r="S58" i="1"/>
  <c r="N73" i="1"/>
  <c r="N72" i="1"/>
  <c r="S71" i="1"/>
  <c r="S70" i="1"/>
  <c r="S68" i="1"/>
  <c r="S57" i="1"/>
  <c r="S56" i="1"/>
  <c r="S69" i="1"/>
  <c r="N71" i="1"/>
  <c r="S55" i="1"/>
  <c r="N62" i="1"/>
  <c r="R57" i="1" l="1"/>
  <c r="M60" i="1" s="1"/>
  <c r="R68" i="1" l="1"/>
  <c r="M68" i="1" s="1"/>
  <c r="R58" i="1"/>
  <c r="B5" i="1" l="1"/>
  <c r="M62" i="1"/>
  <c r="B43" i="1"/>
  <c r="B27" i="1"/>
  <c r="B41" i="1"/>
  <c r="B35" i="1"/>
  <c r="B26" i="1"/>
  <c r="B34" i="1"/>
  <c r="B39" i="1"/>
  <c r="B42" i="1"/>
  <c r="B36" i="1"/>
  <c r="B28" i="1"/>
  <c r="B31" i="1"/>
  <c r="B33" i="1"/>
  <c r="B40" i="1"/>
  <c r="B29" i="1"/>
  <c r="B30" i="1"/>
  <c r="B37" i="1"/>
  <c r="B32" i="1"/>
  <c r="B38" i="1"/>
  <c r="D96" i="1"/>
  <c r="B96" i="1"/>
  <c r="B97" i="1"/>
  <c r="D97" i="1"/>
  <c r="D102" i="1"/>
  <c r="B102" i="1"/>
  <c r="R69" i="1"/>
  <c r="M74" i="1" s="1"/>
  <c r="B55" i="1"/>
  <c r="N59" i="1"/>
  <c r="L86" i="1"/>
  <c r="N58" i="1"/>
  <c r="C42" i="1" l="1"/>
  <c r="F42" i="1" s="1"/>
  <c r="C30" i="1"/>
  <c r="F30" i="1" s="1"/>
  <c r="H30" i="1" s="1"/>
  <c r="I30" i="1" s="1"/>
  <c r="C37" i="1"/>
  <c r="F37" i="1" s="1"/>
  <c r="H37" i="1" s="1"/>
  <c r="I37" i="1" s="1"/>
  <c r="C39" i="1"/>
  <c r="F39" i="1" s="1"/>
  <c r="H39" i="1" s="1"/>
  <c r="I39" i="1" s="1"/>
  <c r="C34" i="1"/>
  <c r="F34" i="1" s="1"/>
  <c r="H34" i="1" s="1"/>
  <c r="I34" i="1" s="1"/>
  <c r="C40" i="1"/>
  <c r="F40" i="1" s="1"/>
  <c r="H40" i="1" s="1"/>
  <c r="I40" i="1" s="1"/>
  <c r="C27" i="1"/>
  <c r="F27" i="1" s="1"/>
  <c r="G27" i="1" s="1"/>
  <c r="C32" i="1"/>
  <c r="F32" i="1" s="1"/>
  <c r="H32" i="1" s="1"/>
  <c r="I32" i="1" s="1"/>
  <c r="C36" i="1"/>
  <c r="F36" i="1" s="1"/>
  <c r="H36" i="1" s="1"/>
  <c r="I36" i="1" s="1"/>
  <c r="C43" i="1"/>
  <c r="F43" i="1" s="1"/>
  <c r="C35" i="1"/>
  <c r="F35" i="1" s="1"/>
  <c r="C29" i="1"/>
  <c r="F29" i="1" s="1"/>
  <c r="G29" i="1" s="1"/>
  <c r="C38" i="1"/>
  <c r="F38" i="1" s="1"/>
  <c r="C33" i="1"/>
  <c r="F33" i="1" s="1"/>
  <c r="H33" i="1" s="1"/>
  <c r="I33" i="1" s="1"/>
  <c r="C31" i="1"/>
  <c r="F31" i="1" s="1"/>
  <c r="H31" i="1" s="1"/>
  <c r="I31" i="1" s="1"/>
  <c r="C41" i="1"/>
  <c r="F41" i="1" s="1"/>
  <c r="H41" i="1" s="1"/>
  <c r="I41" i="1" s="1"/>
  <c r="C28" i="1"/>
  <c r="F28" i="1" s="1"/>
  <c r="I96" i="1"/>
  <c r="F96" i="1"/>
  <c r="F97" i="1"/>
  <c r="I97" i="1"/>
  <c r="I84" i="1"/>
  <c r="F83" i="1"/>
  <c r="F74" i="1"/>
  <c r="I80" i="1"/>
  <c r="I73" i="1"/>
  <c r="F64" i="1"/>
  <c r="I79" i="1"/>
  <c r="F91" i="1"/>
  <c r="I65" i="1"/>
  <c r="I87" i="1"/>
  <c r="I71" i="1"/>
  <c r="F62" i="1"/>
  <c r="F92" i="1"/>
  <c r="F87" i="1"/>
  <c r="I102" i="1"/>
  <c r="F102" i="1"/>
  <c r="I55" i="1"/>
  <c r="F60" i="1"/>
  <c r="F72" i="1"/>
  <c r="F80" i="1"/>
  <c r="I100" i="1"/>
  <c r="F81" i="1"/>
  <c r="C26" i="1"/>
  <c r="F26" i="1" s="1"/>
  <c r="F75" i="1"/>
  <c r="I86" i="1"/>
  <c r="I68" i="1"/>
  <c r="F101" i="1"/>
  <c r="I76" i="1"/>
  <c r="I67" i="1"/>
  <c r="I66" i="1"/>
  <c r="F90" i="1"/>
  <c r="I85" i="1"/>
  <c r="F57" i="1"/>
  <c r="I93" i="1"/>
  <c r="F65" i="1"/>
  <c r="F58" i="1"/>
  <c r="F95" i="1"/>
  <c r="I81" i="1"/>
  <c r="F63" i="1"/>
  <c r="F71" i="1"/>
  <c r="F76" i="1"/>
  <c r="I61" i="1"/>
  <c r="I88" i="1"/>
  <c r="F59" i="1"/>
  <c r="F93" i="1"/>
  <c r="R70" i="1"/>
  <c r="R71" i="1" s="1"/>
  <c r="M69" i="1" s="1"/>
  <c r="M73" i="1" s="1"/>
  <c r="F94" i="1"/>
  <c r="F88" i="1"/>
  <c r="I63" i="1"/>
  <c r="I95" i="1"/>
  <c r="F100" i="1"/>
  <c r="I59" i="1"/>
  <c r="I94" i="1"/>
  <c r="F67" i="1"/>
  <c r="F66" i="1"/>
  <c r="F68" i="1"/>
  <c r="I75" i="1"/>
  <c r="F55" i="1"/>
  <c r="I60" i="1"/>
  <c r="F82" i="1"/>
  <c r="F86" i="1"/>
  <c r="F84" i="1"/>
  <c r="I83" i="1"/>
  <c r="F61" i="1"/>
  <c r="I92" i="1"/>
  <c r="I69" i="1"/>
  <c r="I57" i="1"/>
  <c r="I98" i="1"/>
  <c r="F70" i="1"/>
  <c r="F98" i="1"/>
  <c r="I62" i="1"/>
  <c r="I89" i="1"/>
  <c r="I99" i="1"/>
  <c r="I58" i="1"/>
  <c r="I91" i="1"/>
  <c r="F69" i="1"/>
  <c r="I72" i="1"/>
  <c r="I90" i="1"/>
  <c r="F85" i="1"/>
  <c r="F79" i="1"/>
  <c r="I78" i="1"/>
  <c r="F73" i="1"/>
  <c r="I74" i="1"/>
  <c r="F99" i="1"/>
  <c r="F77" i="1"/>
  <c r="F78" i="1"/>
  <c r="I101" i="1"/>
  <c r="F89" i="1"/>
  <c r="F56" i="1"/>
  <c r="I70" i="1"/>
  <c r="I77" i="1"/>
  <c r="I82" i="1"/>
  <c r="I56" i="1"/>
  <c r="I64" i="1"/>
  <c r="M58" i="1"/>
  <c r="M59" i="1" s="1"/>
  <c r="H27" i="1" l="1"/>
  <c r="I27" i="1" s="1"/>
  <c r="H29" i="1"/>
  <c r="I29" i="1" s="1"/>
  <c r="G28" i="1"/>
  <c r="H28" i="1"/>
  <c r="I28" i="1" s="1"/>
  <c r="G26" i="1"/>
  <c r="H26" i="1"/>
  <c r="I26" i="1" s="1"/>
  <c r="G38" i="1"/>
  <c r="H38" i="1"/>
  <c r="I38" i="1" s="1"/>
  <c r="G42" i="1"/>
  <c r="H42" i="1"/>
  <c r="I42" i="1" s="1"/>
  <c r="G43" i="1"/>
  <c r="H43" i="1"/>
  <c r="I43" i="1" s="1"/>
  <c r="G35" i="1"/>
  <c r="H35" i="1"/>
  <c r="I35" i="1" s="1"/>
  <c r="G39" i="1"/>
  <c r="G36" i="1"/>
  <c r="G31" i="1"/>
  <c r="G30" i="1"/>
  <c r="G34" i="1"/>
  <c r="G40" i="1"/>
  <c r="G41" i="1"/>
  <c r="G33" i="1"/>
  <c r="G37" i="1"/>
  <c r="G32" i="1"/>
  <c r="M71" i="1"/>
  <c r="B68" i="1"/>
  <c r="D68" i="1"/>
  <c r="B70" i="1"/>
  <c r="B72" i="1"/>
  <c r="D70" i="1"/>
  <c r="D72" i="1"/>
  <c r="D66" i="1"/>
  <c r="B66" i="1"/>
  <c r="B59" i="1"/>
  <c r="D57" i="1"/>
  <c r="B64" i="1"/>
  <c r="D61" i="1"/>
  <c r="D59" i="1"/>
  <c r="B60" i="1"/>
  <c r="B58" i="1"/>
  <c r="B61" i="1"/>
  <c r="D64" i="1"/>
  <c r="B57" i="1"/>
  <c r="D62" i="1"/>
  <c r="B63" i="1"/>
  <c r="B62" i="1"/>
  <c r="D58" i="1"/>
  <c r="D65" i="1"/>
  <c r="B65" i="1"/>
  <c r="D60" i="1"/>
  <c r="D63" i="1"/>
  <c r="B83" i="1"/>
  <c r="B71" i="1"/>
  <c r="D92" i="1"/>
  <c r="B73" i="1"/>
  <c r="D73" i="1"/>
  <c r="B95" i="1"/>
  <c r="D99" i="1"/>
  <c r="B91" i="1"/>
  <c r="D94" i="1"/>
  <c r="B92" i="1"/>
  <c r="B98" i="1"/>
  <c r="B99" i="1"/>
  <c r="D98" i="1"/>
  <c r="B94" i="1"/>
  <c r="D93" i="1"/>
  <c r="D71" i="1"/>
  <c r="B100" i="1"/>
  <c r="D90" i="1"/>
  <c r="D100" i="1"/>
  <c r="B101" i="1"/>
  <c r="D101" i="1"/>
  <c r="D95" i="1"/>
  <c r="B90" i="1"/>
  <c r="D91" i="1"/>
  <c r="B93" i="1"/>
  <c r="D74" i="1"/>
  <c r="D83" i="1"/>
  <c r="B77" i="1"/>
  <c r="D81" i="1"/>
  <c r="B82" i="1"/>
  <c r="D79" i="1"/>
  <c r="B76" i="1"/>
  <c r="D76" i="1"/>
  <c r="D55" i="1"/>
  <c r="D77" i="1"/>
  <c r="B75" i="1"/>
  <c r="D67" i="1"/>
  <c r="B67" i="1"/>
  <c r="B74" i="1"/>
  <c r="C74" i="1" s="1"/>
  <c r="B81" i="1"/>
  <c r="B79" i="1"/>
  <c r="D75" i="1"/>
  <c r="D82" i="1"/>
  <c r="D56" i="1"/>
  <c r="B56" i="1"/>
  <c r="D85" i="1"/>
  <c r="D80" i="1"/>
  <c r="D88" i="1"/>
  <c r="D69" i="1"/>
  <c r="B86" i="1"/>
  <c r="B78" i="1"/>
  <c r="C78" i="1" s="1"/>
  <c r="B84" i="1"/>
  <c r="C84" i="1" s="1"/>
  <c r="B80" i="1"/>
  <c r="D78" i="1"/>
  <c r="B89" i="1"/>
  <c r="C89" i="1" s="1"/>
  <c r="D84" i="1"/>
  <c r="B69" i="1"/>
  <c r="C69" i="1" s="1"/>
  <c r="D86" i="1"/>
  <c r="B88" i="1"/>
  <c r="C88" i="1" s="1"/>
  <c r="B87" i="1"/>
  <c r="C87" i="1" s="1"/>
  <c r="D89" i="1"/>
  <c r="B85" i="1"/>
  <c r="C85" i="1" s="1"/>
  <c r="D87" i="1"/>
  <c r="M72" i="1" l="1"/>
  <c r="G67" i="1" s="1"/>
  <c r="C80" i="1"/>
  <c r="C56" i="1"/>
  <c r="C81" i="1"/>
  <c r="C76" i="1"/>
  <c r="C67" i="1"/>
  <c r="C82" i="1"/>
  <c r="C86" i="1"/>
  <c r="C75" i="1"/>
  <c r="C77" i="1"/>
  <c r="C93" i="1"/>
  <c r="C79" i="1"/>
  <c r="C98" i="1"/>
  <c r="C59" i="1"/>
  <c r="C68" i="1"/>
  <c r="C73" i="1"/>
  <c r="C65" i="1"/>
  <c r="C61" i="1"/>
  <c r="C66" i="1"/>
  <c r="C94" i="1"/>
  <c r="C58" i="1"/>
  <c r="C92" i="1"/>
  <c r="C95" i="1"/>
  <c r="C60" i="1"/>
  <c r="C62" i="1"/>
  <c r="C90" i="1"/>
  <c r="C91" i="1"/>
  <c r="C71" i="1"/>
  <c r="C63" i="1"/>
  <c r="C72" i="1"/>
  <c r="C97" i="1"/>
  <c r="C102" i="1"/>
  <c r="C55" i="1"/>
  <c r="C96" i="1"/>
  <c r="C101" i="1"/>
  <c r="C83" i="1"/>
  <c r="C64" i="1"/>
  <c r="C70" i="1"/>
  <c r="C100" i="1"/>
  <c r="C99" i="1"/>
  <c r="C57" i="1"/>
  <c r="H81" i="1"/>
  <c r="H79" i="1"/>
  <c r="H67" i="1"/>
  <c r="H87" i="1"/>
  <c r="H66" i="1"/>
  <c r="H55" i="1"/>
  <c r="H94" i="1"/>
  <c r="H102" i="1"/>
  <c r="H96" i="1"/>
  <c r="H70" i="1"/>
  <c r="H83" i="1"/>
  <c r="H91" i="1"/>
  <c r="H69" i="1"/>
  <c r="H63" i="1"/>
  <c r="H71" i="1"/>
  <c r="H90" i="1"/>
  <c r="H84" i="1"/>
  <c r="H99" i="1"/>
  <c r="H72" i="1"/>
  <c r="H57" i="1"/>
  <c r="H58" i="1"/>
  <c r="H89" i="1"/>
  <c r="H85" i="1"/>
  <c r="H62" i="1"/>
  <c r="H65" i="1"/>
  <c r="H98" i="1"/>
  <c r="H59" i="1"/>
  <c r="H101" i="1"/>
  <c r="H93" i="1"/>
  <c r="H73" i="1"/>
  <c r="H74" i="1"/>
  <c r="H68" i="1"/>
  <c r="H80" i="1"/>
  <c r="H92" i="1"/>
  <c r="G59" i="1"/>
  <c r="H56" i="1"/>
  <c r="H60" i="1"/>
  <c r="H86" i="1"/>
  <c r="H78" i="1"/>
  <c r="H82" i="1"/>
  <c r="H95" i="1"/>
  <c r="H97" i="1"/>
  <c r="H77" i="1"/>
  <c r="H61" i="1"/>
  <c r="H75" i="1"/>
  <c r="H100" i="1"/>
  <c r="H64" i="1"/>
  <c r="G82" i="1"/>
  <c r="G95" i="1"/>
  <c r="H76" i="1"/>
  <c r="G97" i="1"/>
  <c r="H88" i="1"/>
  <c r="G75" i="1"/>
  <c r="G100" i="1" l="1"/>
  <c r="G87" i="1"/>
  <c r="G61" i="1"/>
  <c r="G76" i="1"/>
  <c r="G71" i="1"/>
  <c r="G81" i="1"/>
  <c r="G77" i="1"/>
  <c r="G89" i="1"/>
  <c r="G98" i="1"/>
  <c r="G80" i="1"/>
  <c r="G65" i="1"/>
  <c r="G69" i="1"/>
  <c r="G72" i="1"/>
  <c r="G73" i="1"/>
  <c r="G101" i="1"/>
  <c r="G62" i="1"/>
  <c r="G56" i="1"/>
  <c r="G68" i="1"/>
  <c r="G91" i="1"/>
  <c r="G90" i="1"/>
  <c r="G92" i="1"/>
  <c r="G58" i="1"/>
  <c r="G88" i="1"/>
  <c r="G93" i="1"/>
  <c r="G79" i="1"/>
  <c r="G63" i="1"/>
  <c r="G83" i="1"/>
  <c r="G64" i="1"/>
  <c r="G85" i="1"/>
  <c r="G60" i="1"/>
  <c r="G70" i="1"/>
  <c r="G84" i="1"/>
  <c r="G66" i="1"/>
  <c r="G57" i="1"/>
  <c r="G74" i="1"/>
  <c r="G102" i="1"/>
  <c r="G86" i="1"/>
  <c r="G78" i="1"/>
  <c r="G94" i="1"/>
  <c r="G55" i="1"/>
  <c r="G96" i="1"/>
  <c r="G99" i="1"/>
</calcChain>
</file>

<file path=xl/sharedStrings.xml><?xml version="1.0" encoding="utf-8"?>
<sst xmlns="http://schemas.openxmlformats.org/spreadsheetml/2006/main" count="150" uniqueCount="106">
  <si>
    <t>mu</t>
  </si>
  <si>
    <t>Mode</t>
  </si>
  <si>
    <t>Sigma</t>
  </si>
  <si>
    <t>% of mode</t>
  </si>
  <si>
    <t>mu+S^2/2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</si>
  <si>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</si>
  <si>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</si>
  <si>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</si>
  <si>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</si>
  <si>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</si>
  <si>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</si>
  <si>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</si>
  <si>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</si>
  <si>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</si>
  <si>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Income</t>
  </si>
  <si>
    <t xml:space="preserve">Sigma^2 </t>
  </si>
  <si>
    <t>Std.Dev</t>
  </si>
  <si>
    <t>Median</t>
  </si>
  <si>
    <t>Mean</t>
  </si>
  <si>
    <t>PDF# (Mode)</t>
  </si>
  <si>
    <t>Distribution of Subjects by Income</t>
  </si>
  <si>
    <t>Households Normal Distribution</t>
  </si>
  <si>
    <t>Total Income Log-Normal Distribution</t>
  </si>
  <si>
    <t>Total Income Normal Distribution</t>
  </si>
  <si>
    <t>Gini Coefficient</t>
  </si>
  <si>
    <t>%#down</t>
  </si>
  <si>
    <t>%$down</t>
  </si>
  <si>
    <t>PDF$</t>
  </si>
  <si>
    <t>CDF$</t>
  </si>
  <si>
    <t>PDF#</t>
  </si>
  <si>
    <t>CDF#</t>
  </si>
  <si>
    <t>Distribution of Total Income by Amount</t>
  </si>
  <si>
    <t>CELL</t>
  </si>
  <si>
    <t>FormulaText()</t>
  </si>
  <si>
    <t>total Income has a Log-Normal Distribution by HH Income [Aitchinson &amp; Brown (1963)]</t>
  </si>
  <si>
    <t>with parameters mu$ = (mu# + sigma#^2) and sigma$ = sigma#</t>
  </si>
  <si>
    <t>StdDev=Mean*CV</t>
  </si>
  <si>
    <t>Ave$</t>
  </si>
  <si>
    <t>% of $mode</t>
  </si>
  <si>
    <t>-----------BOTTOM-UP----------</t>
  </si>
  <si>
    <t>%of#mode</t>
  </si>
  <si>
    <t>PDF (Mode)</t>
  </si>
  <si>
    <t xml:space="preserve">%HH by HH$ &lt; Ave$ </t>
  </si>
  <si>
    <t>%Tot$ by HH$ &gt; Ave$</t>
  </si>
  <si>
    <t>96.2K</t>
  </si>
  <si>
    <t>what percentage of income ($) is earned by the bottom 50% of income earners (#)?</t>
  </si>
  <si>
    <t>what is the minimum income ($) needed to be in the top 25% of income earners (#)?</t>
  </si>
  <si>
    <t>Cell</t>
  </si>
  <si>
    <t>ID</t>
  </si>
  <si>
    <t>Definition</t>
  </si>
  <si>
    <t xml:space="preserve">X: The income (in $1,000) </t>
  </si>
  <si>
    <t>what percentage of subjects (#) have income less than 80K</t>
  </si>
  <si>
    <t>what percentage of income ($) is earned by the top 5% of income earners?</t>
  </si>
  <si>
    <t>then the top 5% have ____ times their equal share of total income</t>
  </si>
  <si>
    <t>Above</t>
  </si>
  <si>
    <t>AboveAve$</t>
  </si>
  <si>
    <r>
      <t xml:space="preserve">The average income of subjects in the </t>
    </r>
    <r>
      <rPr>
        <b/>
        <sz val="10"/>
        <rFont val="Arial"/>
        <family val="2"/>
      </rPr>
      <t xml:space="preserve">top Y </t>
    </r>
    <r>
      <rPr>
        <sz val="10"/>
        <rFont val="Arial"/>
        <family val="2"/>
      </rPr>
      <t>percentage of subjects by income</t>
    </r>
  </si>
  <si>
    <r>
      <t>Percentage of total income earned by the</t>
    </r>
    <r>
      <rPr>
        <b/>
        <sz val="10"/>
        <rFont val="Arial"/>
        <family val="2"/>
      </rPr>
      <t xml:space="preserve"> top</t>
    </r>
    <r>
      <rPr>
        <sz val="10"/>
        <rFont val="Arial"/>
        <family val="2"/>
      </rPr>
      <t xml:space="preserve"> Y percentage of subjects by income</t>
    </r>
  </si>
  <si>
    <r>
      <t>Y: The percentage of subjects having incomes</t>
    </r>
    <r>
      <rPr>
        <b/>
        <sz val="10"/>
        <rFont val="Arial"/>
        <family val="2"/>
      </rPr>
      <t xml:space="preserve"> above</t>
    </r>
    <r>
      <rPr>
        <sz val="10"/>
        <rFont val="Arial"/>
        <family val="2"/>
      </rPr>
      <t xml:space="preserve"> the cutoff.</t>
    </r>
  </si>
  <si>
    <r>
      <t xml:space="preserve">The percentage of total income earned by subjects having an income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the cutoff</t>
    </r>
  </si>
  <si>
    <t>Answer</t>
  </si>
  <si>
    <t>Table</t>
  </si>
  <si>
    <r>
      <rPr>
        <b/>
        <sz val="10"/>
        <rFont val="Arial"/>
        <family val="2"/>
      </rPr>
      <t>Question</t>
    </r>
    <r>
      <rPr>
        <sz val="10"/>
        <rFont val="Arial"/>
        <family val="2"/>
      </rPr>
      <t xml:space="preserve">: If Median = 50k and Mean = 80k, </t>
    </r>
  </si>
  <si>
    <r>
      <t>what percentage of income ($) is earned by subjects (#)  making</t>
    </r>
    <r>
      <rPr>
        <b/>
        <sz val="10"/>
        <rFont val="Arial"/>
        <family val="2"/>
      </rPr>
      <t xml:space="preserve"> less</t>
    </r>
    <r>
      <rPr>
        <sz val="10"/>
        <rFont val="Arial"/>
        <family val="2"/>
      </rPr>
      <t xml:space="preserve"> than 80k</t>
    </r>
  </si>
  <si>
    <r>
      <t xml:space="preserve">what percentage of income ($) is earned by subjects (#)  making </t>
    </r>
    <r>
      <rPr>
        <b/>
        <sz val="10"/>
        <rFont val="Arial"/>
        <family val="2"/>
      </rPr>
      <t>more</t>
    </r>
    <r>
      <rPr>
        <sz val="10"/>
        <rFont val="Arial"/>
        <family val="2"/>
      </rPr>
      <t xml:space="preserve"> than 80k</t>
    </r>
  </si>
  <si>
    <t>arithmetic</t>
  </si>
  <si>
    <t>Table 1</t>
  </si>
  <si>
    <t>Table 2</t>
  </si>
  <si>
    <r>
      <t xml:space="preserve">The percentage of </t>
    </r>
    <r>
      <rPr>
        <b/>
        <sz val="10"/>
        <rFont val="Arial"/>
        <family val="2"/>
      </rPr>
      <t>subjects</t>
    </r>
    <r>
      <rPr>
        <sz val="10"/>
        <rFont val="Arial"/>
        <family val="2"/>
      </rPr>
      <t xml:space="preserve"> that have incomes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X</t>
    </r>
  </si>
  <si>
    <r>
      <t xml:space="preserve">The percentage of </t>
    </r>
    <r>
      <rPr>
        <b/>
        <sz val="10"/>
        <rFont val="Arial"/>
        <family val="2"/>
      </rPr>
      <t>total income</t>
    </r>
    <r>
      <rPr>
        <sz val="10"/>
        <rFont val="Arial"/>
        <family val="2"/>
      </rPr>
      <t xml:space="preserve"> that is earned by subjects having incomes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X</t>
    </r>
  </si>
  <si>
    <t>mu$</t>
  </si>
  <si>
    <t>Sigma$</t>
  </si>
  <si>
    <t xml:space="preserve">Sigma$^2 </t>
  </si>
  <si>
    <t>mu$+S$^2/2</t>
  </si>
  <si>
    <t xml:space="preserve">Median$ </t>
  </si>
  <si>
    <t xml:space="preserve">Mean$ </t>
  </si>
  <si>
    <t>Since households have a Log-Normal distribution by Income with mu# and sigma#, it follows that</t>
  </si>
  <si>
    <t>X: The percentile of subjects by income</t>
  </si>
  <si>
    <t>Manual entries (Already enetered)</t>
  </si>
  <si>
    <t>Add, B33. C33: Manual entry (Already entered)</t>
  </si>
  <si>
    <t>The income needed for a subject to be at the Xth percentile by income</t>
  </si>
  <si>
    <r>
      <t xml:space="preserve">TimesEqualShare: </t>
    </r>
    <r>
      <rPr>
        <b/>
        <sz val="10"/>
        <rFont val="Arial"/>
        <family val="2"/>
      </rPr>
      <t>Top-down</t>
    </r>
    <r>
      <rPr>
        <sz val="10"/>
        <rFont val="Arial"/>
        <family val="2"/>
      </rPr>
      <t xml:space="preserve"> ratio of cumulative pctg of income to cumul. pctg. of subjects</t>
    </r>
  </si>
  <si>
    <t>To make reading Table 2 easier, hide columns B-C and F-H.    Unhide all to read Table 1</t>
  </si>
  <si>
    <t>/$Cutoff#</t>
  </si>
  <si>
    <t>$Cutoff#</t>
  </si>
  <si>
    <t xml:space="preserve">   ---TOP_DOWN---</t>
  </si>
  <si>
    <t>%#Up</t>
  </si>
  <si>
    <t>%$Up</t>
  </si>
  <si>
    <t>Table 2 : Sorted by Income</t>
  </si>
  <si>
    <t>Ratio: Average income above the Xth percentile to Cutoff income at the Xth percentile.</t>
  </si>
  <si>
    <t>Times=Share:</t>
  </si>
  <si>
    <t>Down:%$ / %#</t>
  </si>
  <si>
    <t>Ignore columns B &amp; C, and F, G &amp; H.</t>
  </si>
  <si>
    <t>Table 1 is sorted by percentages (bottom up  &amp; top down); Table 2  is sorted by Incomes ($1,000)</t>
  </si>
  <si>
    <t>MATH FORMULAS</t>
  </si>
  <si>
    <t>INPUTS</t>
  </si>
  <si>
    <t>OUTPUT</t>
  </si>
  <si>
    <t>Pctg of Tot Income that goes to those Below Ave</t>
  </si>
  <si>
    <t>Table 1 : Sort by Percentile: Bottom-up percentiles on left (A-C); Top-down on the right (E-G)</t>
  </si>
  <si>
    <t>Copy of output at www.statlit.org/pdf/2014-Schield-LogNormal-Income2B-Excel2013-Demo.pdf</t>
  </si>
  <si>
    <t>https://support.microsoft.com/en-us/kb/214081</t>
  </si>
  <si>
    <t>How to protect (and unprotect) cells in a worksheet:</t>
  </si>
  <si>
    <t xml:space="preserve">Protect so that users don't accidentally change formulas. </t>
  </si>
  <si>
    <t>Assume that Households are distributed log-normally by income.</t>
  </si>
  <si>
    <t xml:space="preserve">It follows that total income is also distributed log-normally. </t>
  </si>
  <si>
    <t>Sample questions (with answers):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</si>
</sst>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%"/>
    <numFmt numFmtId="166" formatCode="0.000"/>
    <numFmt numFmtId="167" formatCode="0.000E+00"/>
    <numFmt numFmtId="168" formatCode="#,##0.000"/>
    <numFmt numFmtId="169" formatCode="0.00000"/>
    <numFmt numFmtId="170" formatCode="#,##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" fontId="1" fillId="0" borderId="9" xfId="0" applyNumberFormat="1" applyFont="1" applyFill="1" applyBorder="1" applyAlignment="1">
      <alignment horizontal="center" vertical="center"/>
    </xf>
    <xf numFmtId="3" fontId="4" fillId="0" borderId="9" xfId="0" quotePrefix="1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1" fontId="1" fillId="3" borderId="0" xfId="0" quotePrefix="1" applyNumberFormat="1" applyFont="1" applyFill="1" applyBorder="1" applyAlignment="1">
      <alignment horizontal="center" vertical="center"/>
    </xf>
    <xf numFmtId="0" fontId="1" fillId="3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0" fillId="0" borderId="1" xfId="0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0" fillId="0" borderId="10" xfId="0" quotePrefix="1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1" fontId="1" fillId="0" borderId="12" xfId="0" quotePrefix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8" fontId="1" fillId="0" borderId="0" xfId="0" quotePrefix="1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164" fontId="1" fillId="0" borderId="12" xfId="0" quotePrefix="1" applyNumberFormat="1" applyFont="1" applyBorder="1" applyAlignment="1">
      <alignment horizontal="center" vertical="center"/>
    </xf>
    <xf numFmtId="3" fontId="1" fillId="0" borderId="0" xfId="0" quotePrefix="1" applyNumberFormat="1" applyFont="1" applyAlignment="1">
      <alignment vertical="center"/>
    </xf>
    <xf numFmtId="166" fontId="1" fillId="0" borderId="18" xfId="0" quotePrefix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1" fillId="0" borderId="11" xfId="0" quotePrefix="1" applyNumberFormat="1" applyFont="1" applyBorder="1" applyAlignment="1">
      <alignment horizontal="center" vertical="center"/>
    </xf>
    <xf numFmtId="164" fontId="1" fillId="0" borderId="0" xfId="0" quotePrefix="1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6" fillId="0" borderId="17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6" fontId="1" fillId="0" borderId="12" xfId="0" quotePrefix="1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1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quotePrefix="1" applyNumberFormat="1" applyFont="1" applyBorder="1" applyAlignment="1">
      <alignment horizontal="center" vertical="center"/>
    </xf>
    <xf numFmtId="165" fontId="1" fillId="0" borderId="0" xfId="0" quotePrefix="1" applyNumberFormat="1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1" fontId="1" fillId="0" borderId="7" xfId="0" quotePrefix="1" applyNumberFormat="1" applyFont="1" applyBorder="1" applyAlignment="1">
      <alignment vertical="center"/>
    </xf>
    <xf numFmtId="10" fontId="1" fillId="3" borderId="8" xfId="0" quotePrefix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9" fontId="1" fillId="0" borderId="0" xfId="0" quotePrefix="1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1" fontId="1" fillId="0" borderId="14" xfId="0" quotePrefix="1" applyNumberFormat="1" applyFont="1" applyBorder="1" applyAlignment="1">
      <alignment vertical="center"/>
    </xf>
    <xf numFmtId="11" fontId="1" fillId="0" borderId="15" xfId="0" quotePrefix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0" fontId="1" fillId="3" borderId="16" xfId="0" quotePrefix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0" fillId="0" borderId="0" xfId="0" applyNumberFormat="1" applyBorder="1" applyAlignment="1">
      <alignment horizontal="center"/>
    </xf>
    <xf numFmtId="166" fontId="1" fillId="0" borderId="0" xfId="0" quotePrefix="1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9" fontId="1" fillId="3" borderId="6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0" fontId="1" fillId="3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Distribution</a:t>
            </a:r>
            <a:r>
              <a:rPr lang="en-US" sz="1600" b="1" baseline="0">
                <a:solidFill>
                  <a:schemeClr val="tx1"/>
                </a:solidFill>
              </a:rPr>
              <a:t> of Households by Income;</a:t>
            </a:r>
          </a:p>
          <a:p>
            <a:pPr>
              <a:defRPr/>
            </a:pPr>
            <a:r>
              <a:rPr lang="en-US" sz="1600" b="1" baseline="0">
                <a:solidFill>
                  <a:schemeClr val="tx1"/>
                </a:solidFill>
              </a:rPr>
              <a:t>Distribution of Total Income by Amount</a:t>
            </a:r>
            <a:endParaRPr lang="en-US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2462817147857"/>
          <c:y val="0.20330531717243211"/>
          <c:w val="0.78309492563429572"/>
          <c:h val="0.5939169542009495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'LN#$2'!$C$54</c:f>
              <c:strCache>
                <c:ptCount val="1"/>
                <c:pt idx="0">
                  <c:v>% of mode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'LN#$2'!$C$55:$C$102</c:f>
              <c:numCache>
                <c:formatCode>0.00%</c:formatCode>
                <c:ptCount val="48"/>
                <c:pt idx="0">
                  <c:v>9.1107260786743374E-3</c:v>
                </c:pt>
                <c:pt idx="1">
                  <c:v>0.37248618499038955</c:v>
                </c:pt>
                <c:pt idx="2">
                  <c:v>0.78791180573716046</c:v>
                </c:pt>
                <c:pt idx="3">
                  <c:v>0.96361602466803076</c:v>
                </c:pt>
                <c:pt idx="4">
                  <c:v>0.99970085895824801</c:v>
                </c:pt>
                <c:pt idx="5">
                  <c:v>0.96810513302768531</c:v>
                </c:pt>
                <c:pt idx="6">
                  <c:v>0.90667038711918679</c:v>
                </c:pt>
                <c:pt idx="7">
                  <c:v>0.83443803880253131</c:v>
                </c:pt>
                <c:pt idx="8">
                  <c:v>0.76082984857291058</c:v>
                </c:pt>
                <c:pt idx="9">
                  <c:v>0.69035607125777043</c:v>
                </c:pt>
                <c:pt idx="10">
                  <c:v>0.62500000000000056</c:v>
                </c:pt>
                <c:pt idx="11">
                  <c:v>0.56544304606824936</c:v>
                </c:pt>
                <c:pt idx="12">
                  <c:v>0.51170524539139595</c:v>
                </c:pt>
                <c:pt idx="13">
                  <c:v>0.46348466647812586</c:v>
                </c:pt>
                <c:pt idx="14">
                  <c:v>0.42033831384943832</c:v>
                </c:pt>
                <c:pt idx="15">
                  <c:v>0.38177803100889601</c:v>
                </c:pt>
                <c:pt idx="16">
                  <c:v>0.34732019727322738</c:v>
                </c:pt>
                <c:pt idx="17">
                  <c:v>0.31651012289012337</c:v>
                </c:pt>
                <c:pt idx="18">
                  <c:v>0.28893260048730862</c:v>
                </c:pt>
                <c:pt idx="19">
                  <c:v>0.26421497386860515</c:v>
                </c:pt>
                <c:pt idx="20">
                  <c:v>0.2420262832569211</c:v>
                </c:pt>
                <c:pt idx="21">
                  <c:v>0.20410283613997438</c:v>
                </c:pt>
                <c:pt idx="22">
                  <c:v>0.17322689698654506</c:v>
                </c:pt>
                <c:pt idx="23">
                  <c:v>0.14791008100078623</c:v>
                </c:pt>
                <c:pt idx="24">
                  <c:v>0.12700735786128142</c:v>
                </c:pt>
                <c:pt idx="25">
                  <c:v>0.10963428997179439</c:v>
                </c:pt>
                <c:pt idx="26">
                  <c:v>9.5103731071613754E-2</c:v>
                </c:pt>
                <c:pt idx="27">
                  <c:v>8.2878247357492066E-2</c:v>
                </c:pt>
                <c:pt idx="28">
                  <c:v>7.2534557146157849E-2</c:v>
                </c:pt>
                <c:pt idx="29">
                  <c:v>6.3736944244447286E-2</c:v>
                </c:pt>
                <c:pt idx="30">
                  <c:v>5.6217310582051191E-2</c:v>
                </c:pt>
                <c:pt idx="31">
                  <c:v>4.4191040904986878E-2</c:v>
                </c:pt>
                <c:pt idx="32">
                  <c:v>3.5175137407762978E-2</c:v>
                </c:pt>
                <c:pt idx="33">
                  <c:v>2.8312954989282928E-2</c:v>
                </c:pt>
                <c:pt idx="34">
                  <c:v>2.3018859642048074E-2</c:v>
                </c:pt>
                <c:pt idx="35">
                  <c:v>1.8884561391798019E-2</c:v>
                </c:pt>
                <c:pt idx="36">
                  <c:v>1.5620325921222651E-2</c:v>
                </c:pt>
                <c:pt idx="37">
                  <c:v>1.3017228604362281E-2</c:v>
                </c:pt>
                <c:pt idx="38">
                  <c:v>1.1914141289822948E-2</c:v>
                </c:pt>
                <c:pt idx="39">
                  <c:v>7.832539949409436E-3</c:v>
                </c:pt>
                <c:pt idx="40">
                  <c:v>3.7248618499039067E-3</c:v>
                </c:pt>
                <c:pt idx="41">
                  <c:v>6.5457617150810354E-4</c:v>
                </c:pt>
                <c:pt idx="42">
                  <c:v>2.6406312616215888E-4</c:v>
                </c:pt>
                <c:pt idx="43">
                  <c:v>1.1228723055289291E-5</c:v>
                </c:pt>
                <c:pt idx="44">
                  <c:v>7.8849805777921586E-8</c:v>
                </c:pt>
                <c:pt idx="45">
                  <c:v>1.0233243180028873E-9</c:v>
                </c:pt>
                <c:pt idx="46">
                  <c:v>5.928589645007437E-15</c:v>
                </c:pt>
                <c:pt idx="47">
                  <c:v>1.4085722696268379E-17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'LN#$2'!$H$54</c:f>
              <c:strCache>
                <c:ptCount val="1"/>
                <c:pt idx="0">
                  <c:v>%of#mode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'LN#$2'!$H$55:$H$102</c:f>
              <c:numCache>
                <c:formatCode>0.00%</c:formatCode>
                <c:ptCount val="48"/>
                <c:pt idx="0">
                  <c:v>1.1388407598342946E-4</c:v>
                </c:pt>
                <c:pt idx="1">
                  <c:v>2.3280386561899454E-2</c:v>
                </c:pt>
                <c:pt idx="2">
                  <c:v>9.8488975717145211E-2</c:v>
                </c:pt>
                <c:pt idx="3">
                  <c:v>0.18067800462525585</c:v>
                </c:pt>
                <c:pt idx="4">
                  <c:v>0.24992521473956211</c:v>
                </c:pt>
                <c:pt idx="5">
                  <c:v>0.30253285407115188</c:v>
                </c:pt>
                <c:pt idx="6">
                  <c:v>0.3400013951696953</c:v>
                </c:pt>
                <c:pt idx="7">
                  <c:v>0.36506664197610778</c:v>
                </c:pt>
                <c:pt idx="8">
                  <c:v>0.38041492428645551</c:v>
                </c:pt>
                <c:pt idx="9">
                  <c:v>0.38832529008249655</c:v>
                </c:pt>
                <c:pt idx="10">
                  <c:v>0.39062500000000072</c:v>
                </c:pt>
                <c:pt idx="11">
                  <c:v>0.38874209417192229</c:v>
                </c:pt>
                <c:pt idx="12">
                  <c:v>0.3837789340435469</c:v>
                </c:pt>
                <c:pt idx="13">
                  <c:v>0.37658129151347786</c:v>
                </c:pt>
                <c:pt idx="14">
                  <c:v>0.36779602461825928</c:v>
                </c:pt>
                <c:pt idx="15">
                  <c:v>0.35791690407083993</c:v>
                </c:pt>
                <c:pt idx="16">
                  <c:v>0.34732019727322788</c:v>
                </c:pt>
                <c:pt idx="17">
                  <c:v>0.33629200557075695</c:v>
                </c:pt>
                <c:pt idx="18">
                  <c:v>0.32504917554822221</c:v>
                </c:pt>
                <c:pt idx="19">
                  <c:v>0.31375528146896864</c:v>
                </c:pt>
                <c:pt idx="20">
                  <c:v>0.30253285407115155</c:v>
                </c:pt>
                <c:pt idx="21">
                  <c:v>0.28064139969246493</c:v>
                </c:pt>
                <c:pt idx="22">
                  <c:v>0.25984034547981771</c:v>
                </c:pt>
                <c:pt idx="23">
                  <c:v>0.24035388162627766</c:v>
                </c:pt>
                <c:pt idx="24">
                  <c:v>0.22226287625724248</c:v>
                </c:pt>
                <c:pt idx="25">
                  <c:v>0.20556429369711454</c:v>
                </c:pt>
                <c:pt idx="26">
                  <c:v>0.19020746214322756</c:v>
                </c:pt>
                <c:pt idx="27">
                  <c:v>0.17611627563467044</c:v>
                </c:pt>
                <c:pt idx="28">
                  <c:v>0.16320275357885525</c:v>
                </c:pt>
                <c:pt idx="29">
                  <c:v>0.15137524258056215</c:v>
                </c:pt>
                <c:pt idx="30">
                  <c:v>0.14054327645512799</c:v>
                </c:pt>
                <c:pt idx="31">
                  <c:v>0.12152536248871426</c:v>
                </c:pt>
                <c:pt idx="32">
                  <c:v>0.1055254122232888</c:v>
                </c:pt>
                <c:pt idx="33">
                  <c:v>9.2017103715169371E-2</c:v>
                </c:pt>
                <c:pt idx="34">
                  <c:v>8.0566008747168294E-2</c:v>
                </c:pt>
                <c:pt idx="35">
                  <c:v>7.081710521924249E-2</c:v>
                </c:pt>
                <c:pt idx="36">
                  <c:v>6.24813036848905E-2</c:v>
                </c:pt>
                <c:pt idx="37">
                  <c:v>5.5323221568539763E-2</c:v>
                </c:pt>
                <c:pt idx="38">
                  <c:v>5.212436814297542E-2</c:v>
                </c:pt>
                <c:pt idx="39">
                  <c:v>3.9162699747047128E-2</c:v>
                </c:pt>
                <c:pt idx="40">
                  <c:v>2.3280386561899433E-2</c:v>
                </c:pt>
                <c:pt idx="41">
                  <c:v>6.5457617150810306E-3</c:v>
                </c:pt>
                <c:pt idx="42">
                  <c:v>3.3007890770269882E-3</c:v>
                </c:pt>
                <c:pt idx="43">
                  <c:v>2.8071807638223155E-4</c:v>
                </c:pt>
                <c:pt idx="44">
                  <c:v>4.9281128611201045E-6</c:v>
                </c:pt>
                <c:pt idx="45">
                  <c:v>1.2791553975036088E-7</c:v>
                </c:pt>
                <c:pt idx="46">
                  <c:v>3.705368528129597E-12</c:v>
                </c:pt>
                <c:pt idx="47">
                  <c:v>1.7607153370335326E-14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12256"/>
        <c:axId val="526509120"/>
      </c:scatterChart>
      <c:valAx>
        <c:axId val="52651225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Income ($1,000)</a:t>
                </a:r>
              </a:p>
            </c:rich>
          </c:tx>
          <c:layout>
            <c:manualLayout>
              <c:xMode val="edge"/>
              <c:yMode val="edge"/>
              <c:x val="0.44245539633446335"/>
              <c:y val="0.86108614232209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509120"/>
        <c:crosses val="autoZero"/>
        <c:crossBetween val="midCat"/>
      </c:valAx>
      <c:valAx>
        <c:axId val="5265091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 of Maximum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51225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</a:t>
            </a:r>
            <a:r>
              <a:rPr lang="en-US" baseline="0"/>
              <a:t> of Total Income 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by Income per Household</a:t>
            </a:r>
          </a:p>
        </c:rich>
      </c:tx>
      <c:layout>
        <c:manualLayout>
          <c:xMode val="edge"/>
          <c:yMode val="edge"/>
          <c:x val="0.29821778792308939"/>
          <c:y val="3.367868490122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8311688311688"/>
          <c:y val="0.23834196891191708"/>
          <c:w val="0.83116883116883122"/>
          <c:h val="0.57772020725388606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'LN#$2'!$G$54</c:f>
              <c:strCache>
                <c:ptCount val="1"/>
                <c:pt idx="0">
                  <c:v>% of $mode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'LN#$2'!$G$55:$G$102</c:f>
              <c:numCache>
                <c:formatCode>0.00%</c:formatCode>
                <c:ptCount val="48"/>
                <c:pt idx="0">
                  <c:v>2.9154323451757887E-4</c:v>
                </c:pt>
                <c:pt idx="1">
                  <c:v>5.9597789598462486E-2</c:v>
                </c:pt>
                <c:pt idx="2">
                  <c:v>0.25213177783589125</c:v>
                </c:pt>
                <c:pt idx="3">
                  <c:v>0.46253569184065407</c:v>
                </c:pt>
                <c:pt idx="4">
                  <c:v>0.63980854973327783</c:v>
                </c:pt>
                <c:pt idx="5">
                  <c:v>0.77448410642214738</c:v>
                </c:pt>
                <c:pt idx="6">
                  <c:v>0.87040357163441839</c:v>
                </c:pt>
                <c:pt idx="7">
                  <c:v>0.93457060345883414</c:v>
                </c:pt>
                <c:pt idx="8">
                  <c:v>0.97386220617332431</c:v>
                </c:pt>
                <c:pt idx="9">
                  <c:v>0.99411274261118932</c:v>
                </c:pt>
                <c:pt idx="10">
                  <c:v>1</c:v>
                </c:pt>
                <c:pt idx="11">
                  <c:v>0.99517976108011919</c:v>
                </c:pt>
                <c:pt idx="12">
                  <c:v>0.98247407115147822</c:v>
                </c:pt>
                <c:pt idx="13">
                  <c:v>0.96404810627450155</c:v>
                </c:pt>
                <c:pt idx="14">
                  <c:v>0.94155782302274205</c:v>
                </c:pt>
                <c:pt idx="15">
                  <c:v>0.91626727442134848</c:v>
                </c:pt>
                <c:pt idx="16">
                  <c:v>0.88913970501946171</c:v>
                </c:pt>
                <c:pt idx="17">
                  <c:v>0.86090753426113609</c:v>
                </c:pt>
                <c:pt idx="18">
                  <c:v>0.83212588940344723</c:v>
                </c:pt>
                <c:pt idx="19">
                  <c:v>0.80321352056055828</c:v>
                </c:pt>
                <c:pt idx="20">
                  <c:v>0.77448410642214649</c:v>
                </c:pt>
                <c:pt idx="21">
                  <c:v>0.71844198321270891</c:v>
                </c:pt>
                <c:pt idx="22">
                  <c:v>0.66519128442833209</c:v>
                </c:pt>
                <c:pt idx="23">
                  <c:v>0.61530593696326963</c:v>
                </c:pt>
                <c:pt idx="24">
                  <c:v>0.56899296321853965</c:v>
                </c:pt>
                <c:pt idx="25">
                  <c:v>0.52624459186461225</c:v>
                </c:pt>
                <c:pt idx="26">
                  <c:v>0.48693110308666165</c:v>
                </c:pt>
                <c:pt idx="27">
                  <c:v>0.45085766562475549</c:v>
                </c:pt>
                <c:pt idx="28">
                  <c:v>0.41779904916186861</c:v>
                </c:pt>
                <c:pt idx="29">
                  <c:v>0.38752062100623835</c:v>
                </c:pt>
                <c:pt idx="30">
                  <c:v>0.35979078772512696</c:v>
                </c:pt>
                <c:pt idx="31">
                  <c:v>0.31110492797110789</c:v>
                </c:pt>
                <c:pt idx="32">
                  <c:v>0.27014505529161881</c:v>
                </c:pt>
                <c:pt idx="33">
                  <c:v>0.23556378551083315</c:v>
                </c:pt>
                <c:pt idx="34">
                  <c:v>0.20624898239275044</c:v>
                </c:pt>
                <c:pt idx="35">
                  <c:v>0.18129178936126042</c:v>
                </c:pt>
                <c:pt idx="36">
                  <c:v>0.1599521374333194</c:v>
                </c:pt>
                <c:pt idx="37">
                  <c:v>0.14162744721546153</c:v>
                </c:pt>
                <c:pt idx="38">
                  <c:v>0.13343838244601683</c:v>
                </c:pt>
                <c:pt idx="39">
                  <c:v>0.10025651135244046</c:v>
                </c:pt>
                <c:pt idx="40">
                  <c:v>5.9597789598462438E-2</c:v>
                </c:pt>
                <c:pt idx="41">
                  <c:v>1.6757149990607408E-2</c:v>
                </c:pt>
                <c:pt idx="42">
                  <c:v>8.4500200371890738E-3</c:v>
                </c:pt>
                <c:pt idx="43">
                  <c:v>7.1863827553851135E-4</c:v>
                </c:pt>
                <c:pt idx="44">
                  <c:v>1.2615968924467444E-5</c:v>
                </c:pt>
                <c:pt idx="45">
                  <c:v>3.2746378176092326E-7</c:v>
                </c:pt>
                <c:pt idx="46">
                  <c:v>9.4857434320117502E-12</c:v>
                </c:pt>
                <c:pt idx="47">
                  <c:v>4.5074312628058347E-14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'LN#$2'!$I$54</c:f>
              <c:strCache>
                <c:ptCount val="1"/>
                <c:pt idx="0">
                  <c:v>CDF$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'LN#$2'!$I$55:$I$102</c:f>
              <c:numCache>
                <c:formatCode>0.00%</c:formatCode>
                <c:ptCount val="48"/>
                <c:pt idx="0">
                  <c:v>2.800828997743872E-7</c:v>
                </c:pt>
                <c:pt idx="1">
                  <c:v>4.1220606839342355E-4</c:v>
                </c:pt>
                <c:pt idx="2">
                  <c:v>4.2750014678741583E-3</c:v>
                </c:pt>
                <c:pt idx="3">
                  <c:v>1.3506218131459802E-2</c:v>
                </c:pt>
                <c:pt idx="4">
                  <c:v>2.7770632053462377E-2</c:v>
                </c:pt>
                <c:pt idx="5">
                  <c:v>4.6046046161703914E-2</c:v>
                </c:pt>
                <c:pt idx="6">
                  <c:v>6.7272891066167642E-2</c:v>
                </c:pt>
                <c:pt idx="7">
                  <c:v>9.0542723025453645E-2</c:v>
                </c:pt>
                <c:pt idx="8">
                  <c:v>0.11512913587549381</c:v>
                </c:pt>
                <c:pt idx="9">
                  <c:v>0.14046994268255553</c:v>
                </c:pt>
                <c:pt idx="10">
                  <c:v>0.16613798748279268</c:v>
                </c:pt>
                <c:pt idx="11">
                  <c:v>0.19181288563670598</c:v>
                </c:pt>
                <c:pt idx="12">
                  <c:v>0.21725714462011758</c:v>
                </c:pt>
                <c:pt idx="13">
                  <c:v>0.24229705064812118</c:v>
                </c:pt>
                <c:pt idx="14">
                  <c:v>0.26680774162794285</c:v>
                </c:pt>
                <c:pt idx="15">
                  <c:v>0.29070168144538672</c:v>
                </c:pt>
                <c:pt idx="16">
                  <c:v>0.31391980333945779</c:v>
                </c:pt>
                <c:pt idx="17">
                  <c:v>0.33642471377706273</c:v>
                </c:pt>
                <c:pt idx="18">
                  <c:v>0.35819547543364927</c:v>
                </c:pt>
                <c:pt idx="19">
                  <c:v>0.37922359735169253</c:v>
                </c:pt>
                <c:pt idx="20">
                  <c:v>0.39950994811796647</c:v>
                </c:pt>
                <c:pt idx="21">
                  <c:v>0.43789387163687898</c:v>
                </c:pt>
                <c:pt idx="22">
                  <c:v>0.47346354919952244</c:v>
                </c:pt>
                <c:pt idx="23">
                  <c:v>0.50637932807774688</c:v>
                </c:pt>
                <c:pt idx="24">
                  <c:v>0.53682081539153215</c:v>
                </c:pt>
                <c:pt idx="25">
                  <c:v>0.56497224070589802</c:v>
                </c:pt>
                <c:pt idx="26">
                  <c:v>0.59101399068357829</c:v>
                </c:pt>
                <c:pt idx="27">
                  <c:v>0.61511791752253009</c:v>
                </c:pt>
                <c:pt idx="28">
                  <c:v>0.63744495626740927</c:v>
                </c:pt>
                <c:pt idx="29">
                  <c:v>0.65814414702039969</c:v>
                </c:pt>
                <c:pt idx="30">
                  <c:v>0.67735249992673185</c:v>
                </c:pt>
                <c:pt idx="31">
                  <c:v>0.71178699443436888</c:v>
                </c:pt>
                <c:pt idx="32">
                  <c:v>0.74162322870154751</c:v>
                </c:pt>
                <c:pt idx="33">
                  <c:v>0.76758454101239504</c:v>
                </c:pt>
                <c:pt idx="34">
                  <c:v>0.79026799840778506</c:v>
                </c:pt>
                <c:pt idx="35">
                  <c:v>0.81016701811818159</c:v>
                </c:pt>
                <c:pt idx="36">
                  <c:v>0.82769049232219882</c:v>
                </c:pt>
                <c:pt idx="37">
                  <c:v>0.84317850321013532</c:v>
                </c:pt>
                <c:pt idx="38">
                  <c:v>0.85024985808623144</c:v>
                </c:pt>
                <c:pt idx="39">
                  <c:v>0.88004908263462434</c:v>
                </c:pt>
                <c:pt idx="40">
                  <c:v>0.92004678113482941</c:v>
                </c:pt>
                <c:pt idx="41">
                  <c:v>0.97063146097615005</c:v>
                </c:pt>
                <c:pt idx="42">
                  <c:v>0.98301005595831692</c:v>
                </c:pt>
                <c:pt idx="43">
                  <c:v>0.99771039515577942</c:v>
                </c:pt>
                <c:pt idx="44">
                  <c:v>0.99992168412334048</c:v>
                </c:pt>
                <c:pt idx="45">
                  <c:v>0.99999652536324313</c:v>
                </c:pt>
                <c:pt idx="46">
                  <c:v>0.99999999962517661</c:v>
                </c:pt>
                <c:pt idx="47">
                  <c:v>0.99999999999679356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17352"/>
        <c:axId val="526515000"/>
      </c:scatterChart>
      <c:valAx>
        <c:axId val="526517352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Incomes ($1,000)</a:t>
                </a:r>
              </a:p>
            </c:rich>
          </c:tx>
          <c:layout>
            <c:manualLayout>
              <c:xMode val="edge"/>
              <c:yMode val="edge"/>
              <c:x val="0.34693877551020408"/>
              <c:y val="0.898963730569948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15000"/>
        <c:crosses val="autoZero"/>
        <c:crossBetween val="midCat"/>
        <c:majorUnit val="50"/>
      </c:valAx>
      <c:valAx>
        <c:axId val="5265150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17352"/>
        <c:crosses val="autoZero"/>
        <c:crossBetween val="midCat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Pctg</a:t>
            </a:r>
            <a:r>
              <a:rPr lang="en-US" sz="1600" b="1" baseline="0">
                <a:solidFill>
                  <a:schemeClr val="tx1"/>
                </a:solidFill>
              </a:rPr>
              <a:t> of Income vs. Pctg. of Households</a:t>
            </a:r>
            <a:endParaRPr lang="en-US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43285214348205"/>
          <c:y val="0.13718759113444154"/>
          <c:w val="0.78088670166229224"/>
          <c:h val="0.65957742555059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'LN#$2'!$C$24</c:f>
              <c:strCache>
                <c:ptCount val="1"/>
                <c:pt idx="0">
                  <c:v>%$Up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'LN#$2'!$A$25:$A$43</c:f>
              <c:numCache>
                <c:formatCode>0%</c:formatCode>
                <c:ptCount val="1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0.75</c:v>
                </c:pt>
                <c:pt idx="9">
                  <c:v>0.8</c:v>
                </c:pt>
                <c:pt idx="10">
                  <c:v>0.85</c:v>
                </c:pt>
                <c:pt idx="11">
                  <c:v>0.9</c:v>
                </c:pt>
                <c:pt idx="12">
                  <c:v>0.95</c:v>
                </c:pt>
                <c:pt idx="13">
                  <c:v>0.98</c:v>
                </c:pt>
                <c:pt idx="14">
                  <c:v>0.99</c:v>
                </c:pt>
                <c:pt idx="15" formatCode="0.0%">
                  <c:v>0.995</c:v>
                </c:pt>
                <c:pt idx="16" formatCode="0.0%">
                  <c:v>0.999</c:v>
                </c:pt>
                <c:pt idx="17" formatCode="0.00%">
                  <c:v>0.99950000000000006</c:v>
                </c:pt>
                <c:pt idx="18" formatCode="0.00%">
                  <c:v>0.99990000000000001</c:v>
                </c:pt>
              </c:numCache>
            </c:numRef>
          </c:xVal>
          <c:yVal>
            <c:numRef>
              <c:f>'LN#$2'!$C$25:$C$43</c:f>
              <c:numCache>
                <c:formatCode>0.00%</c:formatCode>
                <c:ptCount val="19"/>
                <c:pt idx="0">
                  <c:v>0</c:v>
                </c:pt>
                <c:pt idx="1">
                  <c:v>1.2189878293624848E-2</c:v>
                </c:pt>
                <c:pt idx="2">
                  <c:v>3.5057970629403967E-2</c:v>
                </c:pt>
                <c:pt idx="3">
                  <c:v>6.7595621430315667E-2</c:v>
                </c:pt>
                <c:pt idx="4">
                  <c:v>0.11068622405084169</c:v>
                </c:pt>
                <c:pt idx="5">
                  <c:v>0.16613798748279268</c:v>
                </c:pt>
                <c:pt idx="6">
                  <c:v>0.23693621228519759</c:v>
                </c:pt>
                <c:pt idx="7">
                  <c:v>0.32810958011153157</c:v>
                </c:pt>
                <c:pt idx="8">
                  <c:v>0.3839778557526673</c:v>
                </c:pt>
                <c:pt idx="9">
                  <c:v>0.44910674266492873</c:v>
                </c:pt>
                <c:pt idx="10">
                  <c:v>0.52666682570498957</c:v>
                </c:pt>
                <c:pt idx="11">
                  <c:v>0.62248424150468229</c:v>
                </c:pt>
                <c:pt idx="12">
                  <c:v>0.75026182656550433</c:v>
                </c:pt>
                <c:pt idx="13">
                  <c:v>0.86086397236014089</c:v>
                </c:pt>
                <c:pt idx="14">
                  <c:v>0.91257891285760584</c:v>
                </c:pt>
                <c:pt idx="15">
                  <c:v>0.94589485159218811</c:v>
                </c:pt>
                <c:pt idx="16">
                  <c:v>0.98302615980408492</c:v>
                </c:pt>
                <c:pt idx="17">
                  <c:v>0.98985622771080239</c:v>
                </c:pt>
                <c:pt idx="18">
                  <c:v>0.99701547532205448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19240"/>
        <c:axId val="517218064"/>
      </c:scatterChart>
      <c:valAx>
        <c:axId val="5172192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Percentage of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18064"/>
        <c:crosses val="autoZero"/>
        <c:crossBetween val="midCat"/>
      </c:valAx>
      <c:valAx>
        <c:axId val="517218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of Income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1924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Distribution</a:t>
            </a:r>
            <a:r>
              <a:rPr lang="en-US" baseline="0"/>
              <a:t> of Total Income 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and of Households by Income </a:t>
            </a:r>
          </a:p>
        </c:rich>
      </c:tx>
      <c:layout>
        <c:manualLayout>
          <c:xMode val="edge"/>
          <c:yMode val="edge"/>
          <c:x val="0.29821778792308939"/>
          <c:y val="3.367868490122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8311688311688"/>
          <c:y val="0.17186002719189183"/>
          <c:w val="0.83116883116883122"/>
          <c:h val="0.644202092466973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'LN#$2'!$I$54</c:f>
              <c:strCache>
                <c:ptCount val="1"/>
                <c:pt idx="0">
                  <c:v>CDF$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'LN#$2'!$I$55:$I$102</c:f>
              <c:numCache>
                <c:formatCode>0.00%</c:formatCode>
                <c:ptCount val="48"/>
                <c:pt idx="0">
                  <c:v>2.800828997743872E-7</c:v>
                </c:pt>
                <c:pt idx="1">
                  <c:v>4.1220606839342355E-4</c:v>
                </c:pt>
                <c:pt idx="2">
                  <c:v>4.2750014678741583E-3</c:v>
                </c:pt>
                <c:pt idx="3">
                  <c:v>1.3506218131459802E-2</c:v>
                </c:pt>
                <c:pt idx="4">
                  <c:v>2.7770632053462377E-2</c:v>
                </c:pt>
                <c:pt idx="5">
                  <c:v>4.6046046161703914E-2</c:v>
                </c:pt>
                <c:pt idx="6">
                  <c:v>6.7272891066167642E-2</c:v>
                </c:pt>
                <c:pt idx="7">
                  <c:v>9.0542723025453645E-2</c:v>
                </c:pt>
                <c:pt idx="8">
                  <c:v>0.11512913587549381</c:v>
                </c:pt>
                <c:pt idx="9">
                  <c:v>0.14046994268255553</c:v>
                </c:pt>
                <c:pt idx="10">
                  <c:v>0.16613798748279268</c:v>
                </c:pt>
                <c:pt idx="11">
                  <c:v>0.19181288563670598</c:v>
                </c:pt>
                <c:pt idx="12">
                  <c:v>0.21725714462011758</c:v>
                </c:pt>
                <c:pt idx="13">
                  <c:v>0.24229705064812118</c:v>
                </c:pt>
                <c:pt idx="14">
                  <c:v>0.26680774162794285</c:v>
                </c:pt>
                <c:pt idx="15">
                  <c:v>0.29070168144538672</c:v>
                </c:pt>
                <c:pt idx="16">
                  <c:v>0.31391980333945779</c:v>
                </c:pt>
                <c:pt idx="17">
                  <c:v>0.33642471377706273</c:v>
                </c:pt>
                <c:pt idx="18">
                  <c:v>0.35819547543364927</c:v>
                </c:pt>
                <c:pt idx="19">
                  <c:v>0.37922359735169253</c:v>
                </c:pt>
                <c:pt idx="20">
                  <c:v>0.39950994811796647</c:v>
                </c:pt>
                <c:pt idx="21">
                  <c:v>0.43789387163687898</c:v>
                </c:pt>
                <c:pt idx="22">
                  <c:v>0.47346354919952244</c:v>
                </c:pt>
                <c:pt idx="23">
                  <c:v>0.50637932807774688</c:v>
                </c:pt>
                <c:pt idx="24">
                  <c:v>0.53682081539153215</c:v>
                </c:pt>
                <c:pt idx="25">
                  <c:v>0.56497224070589802</c:v>
                </c:pt>
                <c:pt idx="26">
                  <c:v>0.59101399068357829</c:v>
                </c:pt>
                <c:pt idx="27">
                  <c:v>0.61511791752253009</c:v>
                </c:pt>
                <c:pt idx="28">
                  <c:v>0.63744495626740927</c:v>
                </c:pt>
                <c:pt idx="29">
                  <c:v>0.65814414702039969</c:v>
                </c:pt>
                <c:pt idx="30">
                  <c:v>0.67735249992673185</c:v>
                </c:pt>
                <c:pt idx="31">
                  <c:v>0.71178699443436888</c:v>
                </c:pt>
                <c:pt idx="32">
                  <c:v>0.74162322870154751</c:v>
                </c:pt>
                <c:pt idx="33">
                  <c:v>0.76758454101239504</c:v>
                </c:pt>
                <c:pt idx="34">
                  <c:v>0.79026799840778506</c:v>
                </c:pt>
                <c:pt idx="35">
                  <c:v>0.81016701811818159</c:v>
                </c:pt>
                <c:pt idx="36">
                  <c:v>0.82769049232219882</c:v>
                </c:pt>
                <c:pt idx="37">
                  <c:v>0.84317850321013532</c:v>
                </c:pt>
                <c:pt idx="38">
                  <c:v>0.85024985808623144</c:v>
                </c:pt>
                <c:pt idx="39">
                  <c:v>0.88004908263462434</c:v>
                </c:pt>
                <c:pt idx="40">
                  <c:v>0.92004678113482941</c:v>
                </c:pt>
                <c:pt idx="41">
                  <c:v>0.97063146097615005</c:v>
                </c:pt>
                <c:pt idx="42">
                  <c:v>0.98301005595831692</c:v>
                </c:pt>
                <c:pt idx="43">
                  <c:v>0.99771039515577942</c:v>
                </c:pt>
                <c:pt idx="44">
                  <c:v>0.99992168412334048</c:v>
                </c:pt>
                <c:pt idx="45">
                  <c:v>0.99999652536324313</c:v>
                </c:pt>
                <c:pt idx="46">
                  <c:v>0.99999999962517661</c:v>
                </c:pt>
                <c:pt idx="47">
                  <c:v>0.99999999999679356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'LN#$2'!$D$54</c:f>
              <c:strCache>
                <c:ptCount val="1"/>
                <c:pt idx="0">
                  <c:v>CDF#</c:v>
                </c:pt>
              </c:strCache>
            </c:strRef>
          </c:tx>
          <c:xVal>
            <c:numRef>
              <c:f>'LN#$2'!$A$55:$A$102</c:f>
              <c:numCache>
                <c:formatCode>#,##0</c:formatCode>
                <c:ptCount val="4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220</c:v>
                </c:pt>
                <c:pt idx="32">
                  <c:v>240</c:v>
                </c:pt>
                <c:pt idx="33">
                  <c:v>260</c:v>
                </c:pt>
                <c:pt idx="34">
                  <c:v>280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1000</c:v>
                </c:pt>
                <c:pt idx="43">
                  <c:v>2000</c:v>
                </c:pt>
                <c:pt idx="44">
                  <c:v>5000</c:v>
                </c:pt>
                <c:pt idx="45">
                  <c:v>10000</c:v>
                </c:pt>
                <c:pt idx="46">
                  <c:v>50000</c:v>
                </c:pt>
                <c:pt idx="47">
                  <c:v>100000</c:v>
                </c:pt>
              </c:numCache>
            </c:numRef>
          </c:xVal>
          <c:yVal>
            <c:numRef>
              <c:f>'LN#$2'!$D$55:$D$102</c:f>
              <c:numCache>
                <c:formatCode>0.00%</c:formatCode>
                <c:ptCount val="48"/>
                <c:pt idx="0">
                  <c:v>2.7309514230538673E-5</c:v>
                </c:pt>
                <c:pt idx="1">
                  <c:v>8.7762339691896795E-3</c:v>
                </c:pt>
                <c:pt idx="2">
                  <c:v>4.8457020233010926E-2</c:v>
                </c:pt>
                <c:pt idx="3">
                  <c:v>0.10715548845111912</c:v>
                </c:pt>
                <c:pt idx="4">
                  <c:v>0.17230950767780137</c:v>
                </c:pt>
                <c:pt idx="5">
                  <c:v>0.23732801277121623</c:v>
                </c:pt>
                <c:pt idx="6">
                  <c:v>0.29914041759825327</c:v>
                </c:pt>
                <c:pt idx="7">
                  <c:v>0.35648109782247384</c:v>
                </c:pt>
                <c:pt idx="8">
                  <c:v>0.40898600931642198</c:v>
                </c:pt>
                <c:pt idx="9">
                  <c:v>0.45673185902796098</c:v>
                </c:pt>
                <c:pt idx="10">
                  <c:v>0.5</c:v>
                </c:pt>
                <c:pt idx="11">
                  <c:v>0.53915477325889882</c:v>
                </c:pt>
                <c:pt idx="12">
                  <c:v>0.57458111574788906</c:v>
                </c:pt>
                <c:pt idx="13">
                  <c:v>0.60665335653484698</c:v>
                </c:pt>
                <c:pt idx="14">
                  <c:v>0.63572059552773685</c:v>
                </c:pt>
                <c:pt idx="15">
                  <c:v>0.66210090916152975</c:v>
                </c:pt>
                <c:pt idx="16">
                  <c:v>0.68608019666054243</c:v>
                </c:pt>
                <c:pt idx="17">
                  <c:v>0.70791338234180334</c:v>
                </c:pt>
                <c:pt idx="18">
                  <c:v>0.72782672247167868</c:v>
                </c:pt>
                <c:pt idx="19">
                  <c:v>0.74602053489916509</c:v>
                </c:pt>
                <c:pt idx="20">
                  <c:v>0.76267198722878393</c:v>
                </c:pt>
                <c:pt idx="21">
                  <c:v>0.79195647855171347</c:v>
                </c:pt>
                <c:pt idx="22">
                  <c:v>0.81673003877160166</c:v>
                </c:pt>
                <c:pt idx="23">
                  <c:v>0.83781834412098366</c:v>
                </c:pt>
                <c:pt idx="24">
                  <c:v>0.85587472168695422</c:v>
                </c:pt>
                <c:pt idx="25">
                  <c:v>0.8714196807971486</c:v>
                </c:pt>
                <c:pt idx="26">
                  <c:v>0.88487086412450633</c:v>
                </c:pt>
                <c:pt idx="27">
                  <c:v>0.89656574196002337</c:v>
                </c:pt>
                <c:pt idx="28">
                  <c:v>0.90677887036448712</c:v>
                </c:pt>
                <c:pt idx="29">
                  <c:v>0.91573508716361052</c:v>
                </c:pt>
                <c:pt idx="30">
                  <c:v>0.92361966637808324</c:v>
                </c:pt>
                <c:pt idx="31">
                  <c:v>0.93676266069794611</c:v>
                </c:pt>
                <c:pt idx="32">
                  <c:v>0.94715765956481612</c:v>
                </c:pt>
                <c:pt idx="33">
                  <c:v>0.95547731010986359</c:v>
                </c:pt>
                <c:pt idx="34">
                  <c:v>0.9622069296233815</c:v>
                </c:pt>
                <c:pt idx="35">
                  <c:v>0.96770256431776969</c:v>
                </c:pt>
                <c:pt idx="36">
                  <c:v>0.97222936794653769</c:v>
                </c:pt>
                <c:pt idx="37">
                  <c:v>0.97598749608258062</c:v>
                </c:pt>
                <c:pt idx="38">
                  <c:v>0.97762758130260374</c:v>
                </c:pt>
                <c:pt idx="39">
                  <c:v>0.98401445574915247</c:v>
                </c:pt>
                <c:pt idx="40">
                  <c:v>0.9912237660308103</c:v>
                </c:pt>
                <c:pt idx="41">
                  <c:v>0.99787976272178003</c:v>
                </c:pt>
                <c:pt idx="42">
                  <c:v>0.99899871193104861</c:v>
                </c:pt>
                <c:pt idx="43">
                  <c:v>0.99992903312621095</c:v>
                </c:pt>
                <c:pt idx="44">
                  <c:v>0.99999898217229877</c:v>
                </c:pt>
                <c:pt idx="45">
                  <c:v>0.99999997682541486</c:v>
                </c:pt>
                <c:pt idx="46">
                  <c:v>0.99999999999947875</c:v>
                </c:pt>
                <c:pt idx="47">
                  <c:v>0.99999999999999778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21984"/>
        <c:axId val="517222376"/>
      </c:scatterChart>
      <c:valAx>
        <c:axId val="51722198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Incomes ($1,000)</a:t>
                </a:r>
              </a:p>
            </c:rich>
          </c:tx>
          <c:layout>
            <c:manualLayout>
              <c:xMode val="edge"/>
              <c:yMode val="edge"/>
              <c:x val="0.34693877551020408"/>
              <c:y val="0.898963730569948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22376"/>
        <c:crosses val="autoZero"/>
        <c:crossBetween val="midCat"/>
        <c:majorUnit val="20"/>
      </c:valAx>
      <c:valAx>
        <c:axId val="517222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21984"/>
        <c:crosses val="autoZero"/>
        <c:crossBetween val="midCat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ysDot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389284</xdr:colOff>
      <xdr:row>112</xdr:row>
      <xdr:rowOff>74956</xdr:rowOff>
    </xdr:from>
    <xdr:to>
      <xdr:col>8</xdr:col>
      <xdr:colOff>455545</xdr:colOff>
      <xdr:row>132</xdr:row>
      <xdr:rowOff>107673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389282</xdr:colOff>
      <xdr:row>133</xdr:row>
      <xdr:rowOff>117614</xdr:rowOff>
    </xdr:from>
    <xdr:to>
      <xdr:col>9</xdr:col>
      <xdr:colOff>45555</xdr:colOff>
      <xdr:row>152</xdr:row>
      <xdr:rowOff>132523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95250</xdr:colOff>
      <xdr:row>0</xdr:row>
      <xdr:rowOff>76200</xdr:rowOff>
    </xdr:from>
    <xdr:to>
      <xdr:col>19</xdr:col>
      <xdr:colOff>85726</xdr:colOff>
      <xdr:row>21</xdr:row>
      <xdr:rowOff>34924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209550</xdr:colOff>
      <xdr:row>22</xdr:row>
      <xdr:rowOff>152400</xdr:rowOff>
    </xdr:from>
    <xdr:to>
      <xdr:col>19</xdr:col>
      <xdr:colOff>508000</xdr:colOff>
      <xdr:row>44</xdr:row>
      <xdr:rowOff>117474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0.92361</cdr:y>
    </cdr:from>
    <cdr:to>
      <cdr:x>0.48362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90178"/>
          <a:ext cx="2567606" cy="255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</a:rPr>
            <a:t>Log Normal</a:t>
          </a:r>
          <a:r>
            <a:rPr lang="en-US" sz="900" baseline="0">
              <a:solidFill>
                <a:schemeClr val="tx1"/>
              </a:solidFill>
            </a:rPr>
            <a:t> Distribution of Households by Income</a:t>
          </a:r>
          <a:endParaRPr lang="en-US" sz="9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0.59438</cdr:x>
      <cdr:y>0.92361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55673" y="3090178"/>
          <a:ext cx="2153479" cy="255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1"/>
              </a:solidFill>
            </a:rPr>
            <a:t>Income/House: Mean=80K; Median=50K</a:t>
          </a:r>
        </a:p>
      </cdr:txBody>
    </cdr:sp>
  </cdr:relSizeAnchor>
  <cdr:relSizeAnchor xmlns:cdr="http://schemas.openxmlformats.org/drawingml/2006/chartDrawing">
    <cdr:from>
      <cdr:x>0.28871</cdr:x>
      <cdr:y>0.19592</cdr:y>
    </cdr:from>
    <cdr:to>
      <cdr:x>0.62917</cdr:x>
      <cdr:y>0.42135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84726" y="664342"/>
          <a:ext cx="2104630" cy="764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 b="1">
              <a:solidFill>
                <a:schemeClr val="tx1"/>
              </a:solidFill>
            </a:rPr>
            <a:t>Households by Income  </a:t>
          </a:r>
        </a:p>
        <a:p xmlns:a="http://schemas.openxmlformats.org/drawingml/2006/main">
          <a:pPr algn="l"/>
          <a:r>
            <a:rPr lang="en-US" sz="1200" b="1" baseline="0">
              <a:solidFill>
                <a:schemeClr val="tx1"/>
              </a:solidFill>
            </a:rPr>
            <a:t>   Median: $50K,</a:t>
          </a:r>
          <a:br>
            <a:rPr lang="en-US" sz="1200" b="1" baseline="0">
              <a:solidFill>
                <a:schemeClr val="tx1"/>
              </a:solidFill>
            </a:rPr>
          </a:br>
          <a:r>
            <a:rPr lang="en-US" sz="1200" b="1" baseline="0">
              <a:solidFill>
                <a:schemeClr val="tx1"/>
              </a:solidFill>
            </a:rPr>
            <a:t>        Mean=$80K,</a:t>
          </a:r>
        </a:p>
        <a:p xmlns:a="http://schemas.openxmlformats.org/drawingml/2006/main">
          <a:pPr algn="l"/>
          <a:r>
            <a:rPr lang="en-US" sz="1200" b="1" baseline="0">
              <a:solidFill>
                <a:schemeClr val="tx1"/>
              </a:solidFill>
            </a:rPr>
            <a:t>            Mode=$19.5K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0.54898</cdr:x>
      <cdr:y>0.40293</cdr:y>
    </cdr:from>
    <cdr:to>
      <cdr:x>0.95231</cdr:x>
      <cdr:y>0.68821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79235" y="1366279"/>
          <a:ext cx="2335764" cy="96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Distribution of Total  Income by Amount of Income</a:t>
          </a:r>
        </a:p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Mode:</a:t>
          </a:r>
          <a:r>
            <a:rPr lang="en-US" sz="1200" b="1" baseline="0">
              <a:solidFill>
                <a:schemeClr val="tx1"/>
              </a:solidFill>
            </a:rPr>
            <a:t> $50K</a:t>
          </a:r>
          <a:endParaRPr lang="en-US" sz="1200" b="1">
            <a:solidFill>
              <a:schemeClr val="tx1"/>
            </a:solidFill>
          </a:endParaRPr>
        </a:p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                         Median:</a:t>
          </a:r>
          <a:r>
            <a:rPr lang="en-US" sz="1200" b="1" baseline="0">
              <a:solidFill>
                <a:schemeClr val="tx1"/>
              </a:solidFill>
            </a:rPr>
            <a:t> $128K</a:t>
          </a:r>
        </a:p>
        <a:p xmlns:a="http://schemas.openxmlformats.org/drawingml/2006/main">
          <a:pPr algn="r"/>
          <a:r>
            <a:rPr lang="en-US" sz="1200" b="1" baseline="0">
              <a:solidFill>
                <a:schemeClr val="tx1"/>
              </a:solidFill>
            </a:rPr>
            <a:t>Ave $205K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0.47766</cdr:x>
      <cdr:y>0.58708</cdr:y>
    </cdr:from>
    <cdr:to>
      <cdr:x>0.47766</cdr:x>
      <cdr:y>0.79494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2952750" y="1990725"/>
          <a:ext cx="0" cy="7048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0.55166</cdr:x>
      <cdr:y>0.61587</cdr:y>
    </cdr:from>
    <cdr:to>
      <cdr:x>0.95981</cdr:x>
      <cdr:y>0.73228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9499" y="2117689"/>
          <a:ext cx="2359791" cy="400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Probability Distribution Function (PDF): </a:t>
          </a:r>
        </a:p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as a percentage of the Modal PDF</a:t>
          </a:r>
        </a:p>
      </cdr:txBody>
    </cdr:sp>
  </cdr:relSizeAnchor>
  <cdr:relSizeAnchor xmlns:cdr="http://schemas.openxmlformats.org/drawingml/2006/chartDrawing">
    <cdr:from>
      <cdr:x>0.50075</cdr:x>
      <cdr:y>0.38328</cdr:y>
    </cdr:from>
    <cdr:to>
      <cdr:x>0.94121</cdr:x>
      <cdr:y>0.51796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5175" y="1317918"/>
          <a:ext cx="2546597" cy="463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Cumulative Distribution Function (CDF):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Total Income below amount</a:t>
          </a:r>
        </a:p>
      </cdr:txBody>
    </cdr:sp>
  </cdr:relSizeAnchor>
  <cdr:relSizeAnchor xmlns:cdr="http://schemas.openxmlformats.org/drawingml/2006/chartDrawing">
    <cdr:from>
      <cdr:x>0.13399</cdr:x>
      <cdr:y>0.16436</cdr:y>
    </cdr:from>
    <cdr:to>
      <cdr:x>0.34102</cdr:x>
      <cdr:y>0.23823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99" y="565156"/>
          <a:ext cx="1196980" cy="254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Mode: 50K</a:t>
          </a:r>
        </a:p>
      </cdr:txBody>
    </cdr:sp>
  </cdr:relSizeAnchor>
  <cdr:relSizeAnchor xmlns:cdr="http://schemas.openxmlformats.org/drawingml/2006/chartDrawing">
    <cdr:from>
      <cdr:x>0</cdr:x>
      <cdr:y>0.94238</cdr:y>
    </cdr:from>
    <cdr:to>
      <cdr:x>0.35533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2980082"/>
          <a:ext cx="2029240" cy="18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LogNormal</a:t>
          </a:r>
          <a:r>
            <a:rPr lang="en-US" sz="900" baseline="0"/>
            <a:t> Dist of Units by Income</a:t>
          </a:r>
          <a:endParaRPr lang="en-US" sz="900"/>
        </a:p>
      </cdr:txBody>
    </cdr:sp>
  </cdr:relSizeAnchor>
  <cdr:relSizeAnchor xmlns:cdr="http://schemas.openxmlformats.org/drawingml/2006/chartDrawing">
    <cdr:from>
      <cdr:x>0.72516</cdr:x>
      <cdr:y>0.93976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41304" y="2971799"/>
          <a:ext cx="156955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/>
            <a:t>Median=50K; Mean=80K</a:t>
          </a:r>
        </a:p>
      </cdr:txBody>
    </cdr:sp>
  </cdr:relSizeAnchor>
  <cdr:relSizeAnchor xmlns:cdr="http://schemas.openxmlformats.org/drawingml/2006/chartDrawing">
    <cdr:from>
      <cdr:x>0.27403</cdr:x>
      <cdr:y>0.28624</cdr:y>
    </cdr:from>
    <cdr:to>
      <cdr:x>0.36903</cdr:x>
      <cdr:y>0.38504</cdr:y>
    </cdr:to>
    <cdr:sp macro="" textlink="">
      <cdr:nvSpPr>
        <cdr:cNvPr id="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4325" y="984249"/>
          <a:ext cx="549275" cy="339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Median: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128K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0.17086</cdr:x>
      <cdr:y>0.14608</cdr:y>
    </cdr:from>
    <cdr:to>
      <cdr:x>0.6594</cdr:x>
      <cdr:y>0.36827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969942" y="491153"/>
          <a:ext cx="2773384" cy="747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Top 50% (above $50k):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83% of total Income</a:t>
          </a:r>
          <a:endParaRPr lang="en-US" b="1">
            <a:solidFill>
              <a:schemeClr val="tx1"/>
            </a:solidFill>
            <a:effectLst/>
          </a:endParaRPr>
        </a:p>
        <a:p xmlns:a="http://schemas.openxmlformats.org/drawingml/2006/main">
          <a:pPr algn="l"/>
          <a:r>
            <a:rPr lang="en-US" sz="1100" b="1" baseline="0">
              <a:solidFill>
                <a:schemeClr val="tx1"/>
              </a:solidFill>
            </a:rPr>
            <a:t>Top 10% (above $175k: 38% of total Income</a:t>
          </a:r>
        </a:p>
        <a:p xmlns:a="http://schemas.openxmlformats.org/drawingml/2006/main">
          <a:pPr algn="l"/>
          <a:r>
            <a:rPr lang="en-US" sz="1100" b="1" baseline="0">
              <a:solidFill>
                <a:schemeClr val="tx1"/>
              </a:solidFill>
            </a:rPr>
            <a:t>Top 1% (above $475k): 8.7% of total Income</a:t>
          </a:r>
        </a:p>
        <a:p xmlns:a="http://schemas.openxmlformats.org/drawingml/2006/main">
          <a:pPr algn="l"/>
          <a:r>
            <a:rPr lang="en-US" sz="1100" b="1" baseline="0">
              <a:solidFill>
                <a:schemeClr val="tx1"/>
              </a:solidFill>
            </a:rPr>
            <a:t>Top 0.1% (above $1M): 1.7% of total Income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0.93128</cdr:y>
    </cdr:from>
    <cdr:to>
      <cdr:x>0.55417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162300"/>
          <a:ext cx="3066772" cy="23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/>
              </a:solidFill>
            </a:rPr>
            <a:t>Log Normal</a:t>
          </a:r>
          <a:r>
            <a:rPr lang="en-US" sz="900" baseline="0">
              <a:solidFill>
                <a:schemeClr val="tx1"/>
              </a:solidFill>
            </a:rPr>
            <a:t> Distribution of Households by Income</a:t>
          </a:r>
          <a:endParaRPr lang="en-US" sz="9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0.61618</cdr:x>
      <cdr:y>0.93689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09950" y="3181350"/>
          <a:ext cx="2124075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1"/>
              </a:solidFill>
            </a:rPr>
            <a:t>Income/House: Mean=80K; Median=50K</a:t>
          </a:r>
        </a:p>
      </cdr:txBody>
    </cdr:sp>
  </cdr:relSizeAnchor>
  <cdr:relSizeAnchor xmlns:cdr="http://schemas.openxmlformats.org/drawingml/2006/chartDrawing">
    <cdr:from>
      <cdr:x>0.73658</cdr:x>
      <cdr:y>0.53782</cdr:y>
    </cdr:from>
    <cdr:to>
      <cdr:x>0.93763</cdr:x>
      <cdr:y>0.76487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81476" y="1808339"/>
          <a:ext cx="1141364" cy="763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Gini Coefficient:</a:t>
          </a:r>
          <a:r>
            <a:rPr lang="en-US" sz="1100" b="1" baseline="0">
              <a:solidFill>
                <a:schemeClr val="tx1"/>
              </a:solidFill>
            </a:rPr>
            <a:t> </a:t>
          </a:r>
          <a:r>
            <a:rPr lang="en-US" sz="1100" b="1">
              <a:solidFill>
                <a:schemeClr val="tx1"/>
              </a:solidFill>
            </a:rPr>
            <a:t>0.507</a:t>
          </a:r>
        </a:p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Bigger means</a:t>
          </a:r>
        </a:p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more unequal</a:t>
          </a:r>
        </a:p>
      </cdr:txBody>
    </cdr:sp>
  </cdr:relSizeAnchor>
  <cdr:relSizeAnchor xmlns:cdr="http://schemas.openxmlformats.org/drawingml/2006/chartDrawing">
    <cdr:from>
      <cdr:x>0.17114</cdr:x>
      <cdr:y>0.13598</cdr:y>
    </cdr:from>
    <cdr:to>
      <cdr:x>0.9547</cdr:x>
      <cdr:y>0.78754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971550" y="457200"/>
          <a:ext cx="4448175" cy="219075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0.32774</cdr:x>
      <cdr:y>0.4882</cdr:y>
    </cdr:from>
    <cdr:to>
      <cdr:x>0.55201</cdr:x>
      <cdr:y>0.56941</cdr:y>
    </cdr:to>
    <cdr:sp macro="" textlink="">
      <cdr:nvSpPr>
        <cdr:cNvPr id="9" name="TextBox 1"/>
        <cdr:cNvSpPr txBox="1"/>
      </cdr:nvSpPr>
      <cdr:spPr>
        <a:xfrm xmlns:a="http://schemas.openxmlformats.org/drawingml/2006/main" rot="19953464">
          <a:off x="1860548" y="1641475"/>
          <a:ext cx="1273175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Perfect Equality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0.22369</cdr:x>
      <cdr:y>0.32224</cdr:y>
    </cdr:from>
    <cdr:to>
      <cdr:x>0.43503</cdr:x>
      <cdr:y>0.51939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5427" y="1108022"/>
          <a:ext cx="1223913" cy="67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HH 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with Incomes 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below this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</a:t>
          </a:r>
        </a:p>
      </cdr:txBody>
    </cdr:sp>
  </cdr:relSizeAnchor>
  <cdr:relSizeAnchor xmlns:cdr="http://schemas.openxmlformats.org/drawingml/2006/chartDrawing">
    <cdr:from>
      <cdr:x>0.54269</cdr:x>
      <cdr:y>0.54671</cdr:y>
    </cdr:from>
    <cdr:to>
      <cdr:x>0.98315</cdr:x>
      <cdr:y>0.66482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845" y="1879875"/>
          <a:ext cx="2550792" cy="406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Total Income held by HH having Incomes below this Amount</a:t>
          </a:r>
        </a:p>
      </cdr:txBody>
    </cdr:sp>
  </cdr:relSizeAnchor>
  <cdr:relSizeAnchor xmlns:cdr="http://schemas.openxmlformats.org/drawingml/2006/chartDrawing">
    <cdr:from>
      <cdr:x>0</cdr:x>
      <cdr:y>0.93906</cdr:y>
    </cdr:from>
    <cdr:to>
      <cdr:x>0.31137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228976"/>
          <a:ext cx="1800224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LogNormal</a:t>
          </a:r>
          <a:r>
            <a:rPr lang="en-US" sz="900" baseline="0"/>
            <a:t> Dist of Units by Income</a:t>
          </a:r>
          <a:endParaRPr lang="en-US" sz="900"/>
        </a:p>
      </cdr:txBody>
    </cdr:sp>
  </cdr:relSizeAnchor>
  <cdr:relSizeAnchor xmlns:cdr="http://schemas.openxmlformats.org/drawingml/2006/chartDrawing">
    <cdr:from>
      <cdr:x>0.7004</cdr:x>
      <cdr:y>0.93906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49494" y="3228972"/>
          <a:ext cx="1732181" cy="2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/>
            <a:t>Median=50K; Mean=80K</a:t>
          </a:r>
        </a:p>
      </cdr:txBody>
    </cdr:sp>
  </cdr:relSizeAnchor>
  <cdr:relSizeAnchor xmlns:cdr="http://schemas.openxmlformats.org/drawingml/2006/chartDrawing">
    <cdr:from>
      <cdr:x>0.25905</cdr:x>
      <cdr:y>0.16989</cdr:y>
    </cdr:from>
    <cdr:to>
      <cdr:x>0.44819</cdr:x>
      <cdr:y>0.26869</cdr:y>
    </cdr:to>
    <cdr:sp macro="" textlink="">
      <cdr:nvSpPr>
        <cdr:cNvPr id="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0188" y="584186"/>
          <a:ext cx="1095375" cy="339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Mean Income per 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household:  80K</a:t>
          </a:r>
        </a:p>
      </cdr:txBody>
    </cdr:sp>
  </cdr:relSizeAnchor>
  <cdr:relSizeAnchor xmlns:cdr="http://schemas.openxmlformats.org/drawingml/2006/chartDrawing">
    <cdr:from>
      <cdr:x>0.44819</cdr:x>
      <cdr:y>0.17036</cdr:y>
    </cdr:from>
    <cdr:to>
      <cdr:x>0.44984</cdr:x>
      <cdr:y>0.81163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95563" y="585788"/>
          <a:ext cx="9525" cy="2205037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0.36568</cdr:x>
      <cdr:y>0.57295</cdr:y>
    </cdr:from>
    <cdr:to>
      <cdr:x>0.45806</cdr:x>
      <cdr:y>0.62465</cdr:y>
    </cdr:to>
    <cdr:sp macro="" textlink="">
      <cdr:nvSpPr>
        <cdr:cNvPr id="1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7726" y="1970088"/>
          <a:ext cx="534988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31.39%</a:t>
          </a:r>
        </a:p>
      </cdr:txBody>
    </cdr:sp>
  </cdr:relSizeAnchor>
  <cdr:relSizeAnchor xmlns:cdr="http://schemas.openxmlformats.org/drawingml/2006/chartDrawing">
    <cdr:from>
      <cdr:x>0.45367</cdr:x>
      <cdr:y>0.36103</cdr:y>
    </cdr:from>
    <cdr:to>
      <cdr:x>0.54605</cdr:x>
      <cdr:y>0.41274</cdr:y>
    </cdr:to>
    <cdr:sp macro="" textlink="">
      <cdr:nvSpPr>
        <cdr:cNvPr id="1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7312" y="1241425"/>
          <a:ext cx="534988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68.61%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view="pageLayout" topLeftCell="A73" zoomScale="115" zoomScaleNormal="100" zoomScalePageLayoutView="115" workbookViewId="0">
      <selection activeCell="K93" sqref="K93"/>
    </sheetView>
  </sheetViews>
  <sheetFormatPr defaultRowHeight="12.75" x14ac:dyDescent="0.2"/>
  <cols>
    <col min="1" max="1" width="8.7109375" customWidth="1"/>
    <col min="2" max="2" width="9.5703125" bestFit="1" customWidth="1"/>
    <col min="3" max="4" width="9.85546875" customWidth="1"/>
    <col min="5" max="5" width="7" customWidth="1"/>
    <col min="6" max="6" width="9.5703125" customWidth="1"/>
    <col min="7" max="7" width="11.7109375" customWidth="1"/>
    <col min="8" max="8" width="7.7109375" customWidth="1"/>
    <col min="9" max="9" width="11.42578125" customWidth="1"/>
    <col min="10" max="10" width="4.140625" style="2" customWidth="1"/>
    <col min="11" max="11" width="7.140625" customWidth="1"/>
    <col min="12" max="14" width="9.140625" customWidth="1"/>
    <col min="15" max="15" width="9" customWidth="1"/>
    <col min="16" max="16" width="9.28515625" customWidth="1"/>
    <col min="17" max="19" width="9" customWidth="1"/>
    <col min="20" max="20" width="8.42578125" customWidth="1"/>
    <col min="21" max="21" width="2" customWidth="1"/>
  </cols>
  <sheetData>
    <row r="1" spans="1:28" ht="12.75" customHeight="1" thickBot="1" x14ac:dyDescent="0.25">
      <c r="A1" s="7" t="s">
        <v>5</v>
      </c>
      <c r="B1" s="8" t="s">
        <v>6</v>
      </c>
      <c r="C1" s="9" t="s">
        <v>7</v>
      </c>
      <c r="D1" s="10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11">
        <v>1</v>
      </c>
      <c r="U1" s="12"/>
      <c r="V1" s="12"/>
      <c r="W1" s="12"/>
      <c r="X1" s="12"/>
      <c r="Y1" s="12"/>
      <c r="Z1" s="12"/>
      <c r="AA1" s="12"/>
      <c r="AB1" s="12"/>
    </row>
    <row r="2" spans="1:28" ht="12.75" customHeight="1" thickBot="1" x14ac:dyDescent="0.25">
      <c r="A2" s="16" t="s">
        <v>95</v>
      </c>
      <c r="B2" s="113">
        <v>50</v>
      </c>
      <c r="C2" s="3" t="s">
        <v>17</v>
      </c>
      <c r="D2" t="s">
        <v>103</v>
      </c>
      <c r="I2" s="12"/>
      <c r="J2" s="11">
        <f>J1+1</f>
        <v>2</v>
      </c>
      <c r="V2" s="12"/>
      <c r="W2" s="12"/>
      <c r="X2" s="12"/>
      <c r="Y2" s="12"/>
      <c r="Z2" s="12"/>
      <c r="AA2" s="12"/>
      <c r="AB2" s="12"/>
    </row>
    <row r="3" spans="1:28" ht="12.75" customHeight="1" thickBot="1" x14ac:dyDescent="0.25">
      <c r="A3" s="16"/>
      <c r="B3" s="114">
        <v>80</v>
      </c>
      <c r="C3" s="3" t="s">
        <v>18</v>
      </c>
      <c r="D3" t="s">
        <v>104</v>
      </c>
      <c r="J3" s="11">
        <f t="shared" ref="J3:J68" si="0">J2+1</f>
        <v>3</v>
      </c>
      <c r="U3" s="12"/>
      <c r="V3" s="12"/>
      <c r="W3" s="12"/>
      <c r="X3" s="12"/>
      <c r="Y3" s="12"/>
      <c r="Z3" s="12"/>
      <c r="AA3" s="12"/>
      <c r="AB3" s="12"/>
    </row>
    <row r="4" spans="1:28" ht="12.75" customHeight="1" x14ac:dyDescent="0.2">
      <c r="D4" s="52"/>
      <c r="I4" s="52"/>
      <c r="J4" s="11">
        <f t="shared" si="0"/>
        <v>4</v>
      </c>
      <c r="U4" s="12"/>
      <c r="V4" s="12"/>
      <c r="W4" s="12"/>
      <c r="X4" s="12"/>
      <c r="Y4" s="12"/>
      <c r="Z4" s="12"/>
      <c r="AA4" s="12"/>
      <c r="AB4" s="12"/>
    </row>
    <row r="5" spans="1:28" ht="12.75" customHeight="1" x14ac:dyDescent="0.2">
      <c r="A5" s="120" t="s">
        <v>96</v>
      </c>
      <c r="B5" s="111">
        <f>2*_xlfn.NORM.S.DIST(R58/SQRT(2),1)-1</f>
        <v>0.50701450107249579</v>
      </c>
      <c r="C5" s="1" t="s">
        <v>24</v>
      </c>
      <c r="J5" s="11">
        <f t="shared" si="0"/>
        <v>5</v>
      </c>
      <c r="U5" s="12"/>
      <c r="V5" s="12"/>
      <c r="W5" s="12"/>
      <c r="X5" s="12"/>
      <c r="Y5" s="12"/>
      <c r="Z5" s="12"/>
      <c r="AA5" s="12"/>
      <c r="AB5" s="12"/>
    </row>
    <row r="6" spans="1:28" ht="12.75" customHeight="1" x14ac:dyDescent="0.2">
      <c r="A6" s="16"/>
      <c r="B6" s="112">
        <f>_xlfn.NORM.S.DIST(SQRT(LN(B3/B2)/2), 1)</f>
        <v>0.68608019666054254</v>
      </c>
      <c r="C6" s="1" t="s">
        <v>97</v>
      </c>
      <c r="J6" s="11">
        <f t="shared" si="0"/>
        <v>6</v>
      </c>
      <c r="U6" s="12"/>
      <c r="V6" s="12"/>
      <c r="W6" s="12"/>
      <c r="X6" s="12"/>
      <c r="Y6" s="12"/>
      <c r="Z6" s="12"/>
      <c r="AA6" s="12"/>
      <c r="AB6" s="12"/>
    </row>
    <row r="7" spans="1:28" ht="12.75" customHeight="1" x14ac:dyDescent="0.2">
      <c r="J7" s="11">
        <f t="shared" si="0"/>
        <v>7</v>
      </c>
      <c r="U7" s="12"/>
      <c r="V7" s="12"/>
      <c r="W7" s="12"/>
      <c r="X7" s="12"/>
      <c r="Y7" s="12"/>
      <c r="Z7" s="12"/>
      <c r="AA7" s="12"/>
      <c r="AB7" s="12"/>
    </row>
    <row r="8" spans="1:28" ht="12.75" customHeight="1" x14ac:dyDescent="0.2">
      <c r="J8" s="11">
        <f t="shared" si="0"/>
        <v>8</v>
      </c>
      <c r="U8" s="12"/>
      <c r="V8" s="12"/>
      <c r="W8" s="12"/>
      <c r="X8" s="12"/>
      <c r="Y8" s="12"/>
      <c r="Z8" s="12"/>
      <c r="AA8" s="12"/>
      <c r="AB8" s="12"/>
    </row>
    <row r="9" spans="1:28" ht="12.75" customHeight="1" x14ac:dyDescent="0.2">
      <c r="A9" s="14" t="s">
        <v>98</v>
      </c>
      <c r="B9" s="12"/>
      <c r="C9" s="12"/>
      <c r="D9" s="12"/>
      <c r="E9" s="12"/>
      <c r="F9" s="12"/>
      <c r="G9" s="12"/>
      <c r="H9" s="12"/>
      <c r="J9" s="11">
        <f t="shared" si="0"/>
        <v>9</v>
      </c>
      <c r="U9" s="12"/>
      <c r="V9" s="12"/>
      <c r="W9" s="12"/>
      <c r="X9" s="12"/>
      <c r="Y9" s="12"/>
      <c r="Z9" s="12"/>
      <c r="AA9" s="12"/>
      <c r="AB9" s="12"/>
    </row>
    <row r="10" spans="1:28" ht="12.75" customHeight="1" x14ac:dyDescent="0.2">
      <c r="A10" s="17" t="s">
        <v>47</v>
      </c>
      <c r="B10" s="17" t="s">
        <v>48</v>
      </c>
      <c r="C10" s="16" t="s">
        <v>49</v>
      </c>
      <c r="D10" s="12"/>
      <c r="E10" s="12"/>
      <c r="F10" s="12"/>
      <c r="G10" s="12"/>
      <c r="H10" s="12"/>
      <c r="I10" s="12"/>
      <c r="J10" s="11">
        <f t="shared" si="0"/>
        <v>10</v>
      </c>
      <c r="U10" s="12"/>
      <c r="V10" s="12"/>
      <c r="W10" s="12"/>
      <c r="X10" s="12"/>
      <c r="Y10" s="12"/>
      <c r="Z10" s="12"/>
      <c r="AA10" s="12"/>
      <c r="AB10" s="12"/>
    </row>
    <row r="11" spans="1:28" ht="12.75" customHeight="1" x14ac:dyDescent="0.2">
      <c r="A11" s="52" t="str">
        <f>CHAR(COLUMN(A25)+64)&amp;ROW(A25)</f>
        <v>A25</v>
      </c>
      <c r="B11" s="11" t="str">
        <f>A24</f>
        <v>%#Up</v>
      </c>
      <c r="C11" s="3" t="s">
        <v>77</v>
      </c>
      <c r="D11" s="12"/>
      <c r="E11" s="12"/>
      <c r="F11" s="12"/>
      <c r="G11" s="12"/>
      <c r="H11" s="12"/>
      <c r="I11" s="12"/>
      <c r="J11" s="11">
        <f t="shared" si="0"/>
        <v>11</v>
      </c>
      <c r="U11" s="12"/>
      <c r="V11" s="12"/>
      <c r="W11" s="12"/>
      <c r="X11" s="12"/>
      <c r="Y11" s="12"/>
      <c r="Z11" s="12"/>
      <c r="AA11" s="12"/>
      <c r="AB11" s="12"/>
    </row>
    <row r="12" spans="1:28" ht="12.75" customHeight="1" x14ac:dyDescent="0.2">
      <c r="A12" s="52" t="str">
        <f>CHAR(COLUMN(B25)+64)&amp;ROW(B25)</f>
        <v>B25</v>
      </c>
      <c r="B12" s="11" t="str">
        <f>B24</f>
        <v>$Cutoff#</v>
      </c>
      <c r="C12" s="3" t="s">
        <v>80</v>
      </c>
      <c r="D12" s="12"/>
      <c r="E12" s="12"/>
      <c r="F12" s="12"/>
      <c r="G12" s="12"/>
      <c r="H12" s="12"/>
      <c r="I12" s="12"/>
      <c r="J12" s="11">
        <f t="shared" si="0"/>
        <v>12</v>
      </c>
      <c r="U12" s="12"/>
      <c r="V12" s="12"/>
      <c r="W12" s="12"/>
      <c r="X12" s="12"/>
      <c r="Y12" s="12"/>
      <c r="Z12" s="12"/>
      <c r="AA12" s="12"/>
      <c r="AB12" s="12"/>
    </row>
    <row r="13" spans="1:28" ht="12.75" customHeight="1" x14ac:dyDescent="0.2">
      <c r="A13" s="52" t="str">
        <f>CHAR(COLUMN(C25)+64)&amp;ROW(C25)</f>
        <v>C25</v>
      </c>
      <c r="B13" s="11" t="str">
        <f>C24</f>
        <v>%$Up</v>
      </c>
      <c r="C13" s="3" t="s">
        <v>59</v>
      </c>
      <c r="D13" s="12"/>
      <c r="E13" s="12"/>
      <c r="F13" s="12"/>
      <c r="G13" s="12"/>
      <c r="H13" s="12"/>
      <c r="I13" s="12"/>
      <c r="J13" s="11">
        <f t="shared" si="0"/>
        <v>13</v>
      </c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2.75" customHeight="1" x14ac:dyDescent="0.2">
      <c r="E14" s="12"/>
      <c r="F14" s="12"/>
      <c r="G14" s="12"/>
      <c r="H14" s="12"/>
      <c r="I14" s="12"/>
      <c r="J14" s="11">
        <f t="shared" si="0"/>
        <v>14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.75" customHeight="1" x14ac:dyDescent="0.2">
      <c r="A15" s="52" t="str">
        <f>CHAR(COLUMN(E25)+64)&amp;ROW(E25)</f>
        <v>E25</v>
      </c>
      <c r="B15" s="28" t="str">
        <f>E24</f>
        <v>%#down</v>
      </c>
      <c r="C15" s="3" t="s">
        <v>58</v>
      </c>
      <c r="D15" s="12"/>
      <c r="E15" s="12"/>
      <c r="F15" s="12"/>
      <c r="G15" s="12"/>
      <c r="H15" s="12"/>
      <c r="I15" s="12"/>
      <c r="J15" s="11">
        <f t="shared" si="0"/>
        <v>15</v>
      </c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.75" customHeight="1" x14ac:dyDescent="0.2">
      <c r="A16" s="52" t="str">
        <f>CHAR(COLUMN(F25)+64)&amp;ROW(F25)</f>
        <v>F25</v>
      </c>
      <c r="B16" s="34" t="str">
        <f>F24</f>
        <v>%$down</v>
      </c>
      <c r="C16" s="3" t="s">
        <v>57</v>
      </c>
      <c r="D16" s="12"/>
      <c r="E16" s="12"/>
      <c r="F16" s="12"/>
      <c r="G16" s="12"/>
      <c r="H16" s="12"/>
      <c r="I16" s="12"/>
      <c r="J16" s="11">
        <f t="shared" si="0"/>
        <v>16</v>
      </c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.75" customHeight="1" x14ac:dyDescent="0.2">
      <c r="A17" s="52" t="str">
        <f>CHAR(COLUMN(G25)+64)&amp;ROW(G25)</f>
        <v>G25</v>
      </c>
      <c r="B17" s="11" t="str">
        <f>G24</f>
        <v>Down:%$ / %#</v>
      </c>
      <c r="C17" s="3" t="s">
        <v>81</v>
      </c>
      <c r="D17" s="12"/>
      <c r="E17" s="12"/>
      <c r="F17" s="12"/>
      <c r="G17" s="12"/>
      <c r="H17" s="12"/>
      <c r="I17" s="12"/>
      <c r="J17" s="11">
        <f t="shared" si="0"/>
        <v>17</v>
      </c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2.75" customHeight="1" x14ac:dyDescent="0.2">
      <c r="A18" s="52" t="str">
        <f>CHAR(COLUMN(H25)+64)&amp;ROW(H25)</f>
        <v>H25</v>
      </c>
      <c r="B18" s="38" t="str">
        <f>H24</f>
        <v>Ave$</v>
      </c>
      <c r="C18" s="3" t="s">
        <v>56</v>
      </c>
      <c r="D18" s="12"/>
      <c r="E18" s="12"/>
      <c r="F18" s="3"/>
      <c r="G18" s="12"/>
      <c r="H18" s="12"/>
      <c r="I18" s="12"/>
      <c r="J18" s="11">
        <f t="shared" si="0"/>
        <v>18</v>
      </c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.75" customHeight="1" x14ac:dyDescent="0.2">
      <c r="A19" s="52" t="str">
        <f>CHAR(COLUMN(I26)+64)&amp;ROW(I26)</f>
        <v>I26</v>
      </c>
      <c r="B19" s="28" t="str">
        <f>I24</f>
        <v>/$Cutoff#</v>
      </c>
      <c r="C19" s="3" t="s">
        <v>89</v>
      </c>
      <c r="D19" s="12"/>
      <c r="E19" s="12"/>
      <c r="F19" s="12"/>
      <c r="G19" s="12"/>
      <c r="H19" s="12"/>
      <c r="I19" s="12"/>
      <c r="J19" s="11">
        <f t="shared" si="0"/>
        <v>19</v>
      </c>
      <c r="U19" s="12"/>
      <c r="V19" s="12"/>
      <c r="W19" s="12"/>
      <c r="X19" s="12"/>
      <c r="Y19" s="12"/>
      <c r="Z19" s="12"/>
      <c r="AA19" s="12"/>
      <c r="AB19" s="12"/>
    </row>
    <row r="20" spans="1:28" ht="12.75" customHeight="1" x14ac:dyDescent="0.2">
      <c r="J20" s="11">
        <f t="shared" si="0"/>
        <v>20</v>
      </c>
      <c r="U20" s="12"/>
      <c r="V20" s="12"/>
      <c r="W20" s="12"/>
      <c r="X20" s="12"/>
      <c r="Y20" s="12"/>
      <c r="Z20" s="12"/>
      <c r="AA20" s="12"/>
      <c r="AB20" s="12"/>
    </row>
    <row r="21" spans="1:28" ht="12.75" customHeight="1" x14ac:dyDescent="0.2">
      <c r="J21" s="11">
        <f t="shared" si="0"/>
        <v>21</v>
      </c>
      <c r="U21" s="12"/>
      <c r="V21" s="12"/>
      <c r="W21" s="12"/>
      <c r="X21" s="12"/>
      <c r="Y21" s="12"/>
      <c r="Z21" s="12"/>
      <c r="AA21" s="12"/>
      <c r="AB21" s="12"/>
    </row>
    <row r="22" spans="1:28" ht="12.75" customHeight="1" x14ac:dyDescent="0.2">
      <c r="A22" s="7" t="s">
        <v>5</v>
      </c>
      <c r="B22" s="8" t="s">
        <v>6</v>
      </c>
      <c r="C22" s="9" t="s">
        <v>7</v>
      </c>
      <c r="D22" s="10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11">
        <f t="shared" si="0"/>
        <v>22</v>
      </c>
      <c r="U22" s="12"/>
      <c r="V22" s="12"/>
      <c r="W22" s="12"/>
      <c r="X22" s="12"/>
      <c r="Y22" s="12"/>
      <c r="Z22" s="12"/>
      <c r="AA22" s="12"/>
      <c r="AB22" s="12"/>
    </row>
    <row r="23" spans="1:28" ht="12.75" customHeight="1" x14ac:dyDescent="0.2">
      <c r="A23" s="54"/>
      <c r="B23" s="55" t="s">
        <v>39</v>
      </c>
      <c r="C23" s="12"/>
      <c r="D23" s="17" t="s">
        <v>66</v>
      </c>
      <c r="E23" s="56" t="s">
        <v>85</v>
      </c>
      <c r="F23" s="11"/>
      <c r="G23" s="54" t="s">
        <v>90</v>
      </c>
      <c r="H23" s="49" t="s">
        <v>54</v>
      </c>
      <c r="I23" s="49" t="s">
        <v>55</v>
      </c>
      <c r="J23" s="11">
        <f t="shared" si="0"/>
        <v>23</v>
      </c>
      <c r="U23" s="12"/>
      <c r="V23" s="12"/>
      <c r="W23" s="12"/>
      <c r="X23" s="12"/>
      <c r="Y23" s="12"/>
      <c r="Z23" s="12"/>
      <c r="AA23" s="12"/>
      <c r="AB23" s="12"/>
    </row>
    <row r="24" spans="1:28" ht="12.75" customHeight="1" thickBot="1" x14ac:dyDescent="0.25">
      <c r="A24" s="57" t="s">
        <v>86</v>
      </c>
      <c r="B24" s="54" t="s">
        <v>84</v>
      </c>
      <c r="C24" s="54" t="s">
        <v>87</v>
      </c>
      <c r="D24" s="58"/>
      <c r="E24" s="59" t="s">
        <v>25</v>
      </c>
      <c r="F24" s="58" t="s">
        <v>26</v>
      </c>
      <c r="G24" s="54" t="s">
        <v>91</v>
      </c>
      <c r="H24" s="54" t="s">
        <v>37</v>
      </c>
      <c r="I24" s="59" t="s">
        <v>83</v>
      </c>
      <c r="J24" s="11">
        <f t="shared" si="0"/>
        <v>24</v>
      </c>
      <c r="U24" s="12"/>
      <c r="V24" s="12"/>
      <c r="W24" s="12"/>
      <c r="X24" s="12"/>
      <c r="Y24" s="12"/>
      <c r="Z24" s="12"/>
      <c r="AA24" s="12"/>
      <c r="AB24" s="12"/>
    </row>
    <row r="25" spans="1:28" ht="12.75" customHeight="1" x14ac:dyDescent="0.2">
      <c r="A25" s="115">
        <v>0</v>
      </c>
      <c r="B25" s="108">
        <v>0</v>
      </c>
      <c r="C25" s="60">
        <v>0</v>
      </c>
      <c r="D25" s="60"/>
      <c r="E25" s="106">
        <f>1-A25</f>
        <v>1</v>
      </c>
      <c r="F25" s="61">
        <f>1-C25</f>
        <v>1</v>
      </c>
      <c r="G25" s="62">
        <f t="shared" ref="G25:G27" si="1">F25/E25</f>
        <v>1</v>
      </c>
      <c r="H25" s="63">
        <f t="shared" ref="H25:H43" si="2">B$3*F25/E25</f>
        <v>80</v>
      </c>
      <c r="I25" s="64"/>
      <c r="J25" s="11">
        <f t="shared" si="0"/>
        <v>25</v>
      </c>
      <c r="U25" s="12"/>
      <c r="V25" s="12"/>
      <c r="W25" s="12"/>
      <c r="X25" s="12"/>
      <c r="Y25" s="12"/>
      <c r="Z25" s="12"/>
      <c r="AA25" s="12"/>
      <c r="AB25" s="12"/>
    </row>
    <row r="26" spans="1:28" ht="12.75" customHeight="1" x14ac:dyDescent="0.2">
      <c r="A26" s="116">
        <v>0.1</v>
      </c>
      <c r="B26" s="109">
        <f t="shared" ref="B26:B43" si="3">_xlfn.LOGNORM.INV(A26,R$55,R$58)</f>
        <v>14.432864543148714</v>
      </c>
      <c r="C26" s="65">
        <f t="shared" ref="C26:C43" si="4">_xlfn.LOGNORM.DIST(B26,R$68,R$69,1)</f>
        <v>1.2189878293624848E-2</v>
      </c>
      <c r="D26" s="12"/>
      <c r="E26" s="107">
        <f>1-A26</f>
        <v>0.9</v>
      </c>
      <c r="F26" s="66">
        <f>1-C26</f>
        <v>0.98781012170637517</v>
      </c>
      <c r="G26" s="67">
        <f t="shared" si="1"/>
        <v>1.0975668018959723</v>
      </c>
      <c r="H26" s="63">
        <f t="shared" si="2"/>
        <v>87.805344151677787</v>
      </c>
      <c r="I26" s="64">
        <f t="shared" ref="I26:I32" si="5">H26/B26</f>
        <v>6.0837087391192215</v>
      </c>
      <c r="J26" s="11">
        <f t="shared" si="0"/>
        <v>26</v>
      </c>
      <c r="U26" s="12"/>
      <c r="V26" s="12"/>
      <c r="W26" s="12"/>
      <c r="X26" s="12"/>
      <c r="Y26" s="12"/>
      <c r="Z26" s="12"/>
      <c r="AA26" s="12"/>
      <c r="AB26" s="12"/>
    </row>
    <row r="27" spans="1:28" ht="12.75" customHeight="1" x14ac:dyDescent="0.2">
      <c r="A27" s="116">
        <v>0.2</v>
      </c>
      <c r="B27" s="109">
        <f t="shared" si="3"/>
        <v>22.110172454845447</v>
      </c>
      <c r="C27" s="65">
        <f t="shared" si="4"/>
        <v>3.5057970629403967E-2</v>
      </c>
      <c r="D27" s="65"/>
      <c r="E27" s="107">
        <f t="shared" ref="E27:E43" si="6">1-A27</f>
        <v>0.8</v>
      </c>
      <c r="F27" s="66">
        <f t="shared" ref="F27:F43" si="7">1-C27</f>
        <v>0.96494202937059603</v>
      </c>
      <c r="G27" s="67">
        <f t="shared" si="1"/>
        <v>1.206177536713245</v>
      </c>
      <c r="H27" s="63">
        <f t="shared" si="2"/>
        <v>96.494202937059598</v>
      </c>
      <c r="I27" s="64">
        <f t="shared" si="5"/>
        <v>4.3642446993177062</v>
      </c>
      <c r="J27" s="11">
        <f t="shared" si="0"/>
        <v>27</v>
      </c>
      <c r="U27" s="12"/>
      <c r="V27" s="12"/>
      <c r="W27" s="12"/>
      <c r="X27" s="12"/>
      <c r="Y27" s="12"/>
      <c r="Z27" s="12"/>
      <c r="AA27" s="12"/>
      <c r="AB27" s="12"/>
    </row>
    <row r="28" spans="1:28" ht="12.75" customHeight="1" x14ac:dyDescent="0.2">
      <c r="A28" s="116">
        <v>0.3</v>
      </c>
      <c r="B28" s="109">
        <f t="shared" si="3"/>
        <v>30.072041368779331</v>
      </c>
      <c r="C28" s="65">
        <f t="shared" si="4"/>
        <v>6.7595621430315667E-2</v>
      </c>
      <c r="D28" s="65"/>
      <c r="E28" s="107">
        <f t="shared" si="6"/>
        <v>0.7</v>
      </c>
      <c r="F28" s="66">
        <f t="shared" si="7"/>
        <v>0.93240437856968428</v>
      </c>
      <c r="G28" s="67">
        <f t="shared" ref="G28:G30" si="8">F28/E28</f>
        <v>1.3320062550995491</v>
      </c>
      <c r="H28" s="63">
        <f t="shared" si="2"/>
        <v>106.56050040796391</v>
      </c>
      <c r="I28" s="64">
        <f t="shared" si="5"/>
        <v>3.5435073762100693</v>
      </c>
      <c r="J28" s="11">
        <f t="shared" si="0"/>
        <v>28</v>
      </c>
      <c r="U28" s="12"/>
      <c r="V28" s="12"/>
      <c r="W28" s="12"/>
      <c r="X28" s="12"/>
      <c r="Y28" s="12"/>
      <c r="Z28" s="12"/>
      <c r="AA28" s="12"/>
      <c r="AB28" s="12"/>
    </row>
    <row r="29" spans="1:28" ht="12.75" customHeight="1" x14ac:dyDescent="0.2">
      <c r="A29" s="116">
        <v>0.4</v>
      </c>
      <c r="B29" s="109">
        <f t="shared" si="3"/>
        <v>39.110576429011779</v>
      </c>
      <c r="C29" s="65">
        <f t="shared" si="4"/>
        <v>0.11068622405084169</v>
      </c>
      <c r="D29" s="65"/>
      <c r="E29" s="107">
        <f t="shared" si="6"/>
        <v>0.6</v>
      </c>
      <c r="F29" s="66">
        <f t="shared" si="7"/>
        <v>0.88931377594915828</v>
      </c>
      <c r="G29" s="67">
        <f t="shared" si="8"/>
        <v>1.4821896265819305</v>
      </c>
      <c r="H29" s="63">
        <f t="shared" si="2"/>
        <v>118.57517012655445</v>
      </c>
      <c r="I29" s="64">
        <f t="shared" si="5"/>
        <v>3.0317929561016839</v>
      </c>
      <c r="J29" s="11">
        <f t="shared" si="0"/>
        <v>29</v>
      </c>
      <c r="U29" s="13"/>
      <c r="V29" s="12"/>
      <c r="W29" s="12"/>
      <c r="X29" s="12"/>
      <c r="Y29" s="12"/>
      <c r="Z29" s="12"/>
      <c r="AA29" s="12"/>
      <c r="AB29" s="12"/>
    </row>
    <row r="30" spans="1:28" ht="12.75" customHeight="1" x14ac:dyDescent="0.2">
      <c r="A30" s="116">
        <v>0.5</v>
      </c>
      <c r="B30" s="109">
        <f t="shared" si="3"/>
        <v>49.999999999999993</v>
      </c>
      <c r="C30" s="65">
        <f t="shared" si="4"/>
        <v>0.16613798748279268</v>
      </c>
      <c r="D30" s="65"/>
      <c r="E30" s="107">
        <f t="shared" si="6"/>
        <v>0.5</v>
      </c>
      <c r="F30" s="66">
        <f t="shared" si="7"/>
        <v>0.83386201251720737</v>
      </c>
      <c r="G30" s="67">
        <f t="shared" si="8"/>
        <v>1.6677240250344147</v>
      </c>
      <c r="H30" s="63">
        <f t="shared" si="2"/>
        <v>133.41792200275319</v>
      </c>
      <c r="I30" s="64">
        <f t="shared" si="5"/>
        <v>2.668358440055064</v>
      </c>
      <c r="J30" s="11">
        <f t="shared" si="0"/>
        <v>30</v>
      </c>
      <c r="U30" s="13"/>
      <c r="V30" s="12"/>
      <c r="W30" s="12"/>
      <c r="X30" s="12"/>
      <c r="Y30" s="12"/>
      <c r="Z30" s="12"/>
      <c r="AA30" s="12"/>
      <c r="AB30" s="12"/>
    </row>
    <row r="31" spans="1:28" ht="12.75" customHeight="1" x14ac:dyDescent="0.2">
      <c r="A31" s="116">
        <v>0.6</v>
      </c>
      <c r="B31" s="109">
        <f t="shared" si="3"/>
        <v>63.921328404291408</v>
      </c>
      <c r="C31" s="65">
        <f t="shared" si="4"/>
        <v>0.23693621228519759</v>
      </c>
      <c r="D31" s="65"/>
      <c r="E31" s="107">
        <f t="shared" si="6"/>
        <v>0.4</v>
      </c>
      <c r="F31" s="66">
        <f t="shared" si="7"/>
        <v>0.76306378771480243</v>
      </c>
      <c r="G31" s="67">
        <f t="shared" ref="G31:G43" si="9">F31/E31</f>
        <v>1.9076594692870059</v>
      </c>
      <c r="H31" s="63">
        <f t="shared" si="2"/>
        <v>152.61275754296048</v>
      </c>
      <c r="I31" s="64">
        <f t="shared" si="5"/>
        <v>2.3875091671704793</v>
      </c>
      <c r="J31" s="11">
        <f t="shared" si="0"/>
        <v>31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116">
        <v>0.7</v>
      </c>
      <c r="B32" s="109">
        <f t="shared" si="3"/>
        <v>83.133697820577225</v>
      </c>
      <c r="C32" s="65">
        <f t="shared" si="4"/>
        <v>0.32810958011153157</v>
      </c>
      <c r="D32" s="65"/>
      <c r="E32" s="107">
        <f t="shared" si="6"/>
        <v>0.30000000000000004</v>
      </c>
      <c r="F32" s="66">
        <f t="shared" si="7"/>
        <v>0.67189041988846843</v>
      </c>
      <c r="G32" s="67">
        <f t="shared" si="9"/>
        <v>2.2396347329615609</v>
      </c>
      <c r="H32" s="63">
        <f t="shared" si="2"/>
        <v>179.17077863692489</v>
      </c>
      <c r="I32" s="64">
        <f t="shared" si="5"/>
        <v>2.1552124268984052</v>
      </c>
      <c r="J32" s="11">
        <f t="shared" si="0"/>
        <v>32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2"/>
      <c r="W32" s="12"/>
      <c r="X32" s="12"/>
      <c r="Y32" s="12"/>
      <c r="Z32" s="12"/>
      <c r="AA32" s="12"/>
      <c r="AB32" s="12"/>
    </row>
    <row r="33" spans="1:28" ht="12.75" customHeight="1" x14ac:dyDescent="0.2">
      <c r="A33" s="116">
        <v>0.75</v>
      </c>
      <c r="B33" s="109">
        <f t="shared" si="3"/>
        <v>96.155589689374622</v>
      </c>
      <c r="C33" s="65">
        <f t="shared" si="4"/>
        <v>0.3839778557526673</v>
      </c>
      <c r="D33" s="68"/>
      <c r="E33" s="107">
        <f t="shared" si="6"/>
        <v>0.25</v>
      </c>
      <c r="F33" s="66">
        <f t="shared" si="7"/>
        <v>0.6160221442473327</v>
      </c>
      <c r="G33" s="69">
        <f t="shared" si="9"/>
        <v>2.4640885769893308</v>
      </c>
      <c r="H33" s="63">
        <f t="shared" si="2"/>
        <v>197.12708615914647</v>
      </c>
      <c r="I33" s="64">
        <f>H33/B33</f>
        <v>2.0500845223450321</v>
      </c>
      <c r="J33" s="11">
        <f t="shared" si="0"/>
        <v>33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2"/>
      <c r="W33" s="12"/>
      <c r="X33" s="12"/>
      <c r="Y33" s="12"/>
      <c r="Z33" s="12"/>
      <c r="AA33" s="12"/>
      <c r="AB33" s="12"/>
    </row>
    <row r="34" spans="1:28" ht="12.75" customHeight="1" x14ac:dyDescent="0.2">
      <c r="A34" s="116">
        <v>0.8</v>
      </c>
      <c r="B34" s="109">
        <f t="shared" si="3"/>
        <v>113.070126662541</v>
      </c>
      <c r="C34" s="65">
        <f t="shared" si="4"/>
        <v>0.44910674266492873</v>
      </c>
      <c r="D34" s="65"/>
      <c r="E34" s="107">
        <f t="shared" si="6"/>
        <v>0.19999999999999996</v>
      </c>
      <c r="F34" s="66">
        <f t="shared" si="7"/>
        <v>0.55089325733507133</v>
      </c>
      <c r="G34" s="67">
        <f t="shared" si="9"/>
        <v>2.7544662866753571</v>
      </c>
      <c r="H34" s="63">
        <f t="shared" si="2"/>
        <v>220.35730293402858</v>
      </c>
      <c r="I34" s="64">
        <f t="shared" ref="I34:I43" si="10">H34/B34</f>
        <v>1.9488551878223972</v>
      </c>
      <c r="J34" s="11">
        <f t="shared" si="0"/>
        <v>34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2"/>
      <c r="W34" s="12"/>
      <c r="X34" s="12"/>
      <c r="Y34" s="12"/>
      <c r="Z34" s="12"/>
      <c r="AA34" s="12"/>
      <c r="AB34" s="12"/>
    </row>
    <row r="35" spans="1:28" ht="12.75" customHeight="1" x14ac:dyDescent="0.2">
      <c r="A35" s="116">
        <v>0.85</v>
      </c>
      <c r="B35" s="109">
        <f t="shared" si="3"/>
        <v>136.57669681301556</v>
      </c>
      <c r="C35" s="65">
        <f t="shared" si="4"/>
        <v>0.52666682570498957</v>
      </c>
      <c r="D35" s="68"/>
      <c r="E35" s="107">
        <f t="shared" si="6"/>
        <v>0.15000000000000002</v>
      </c>
      <c r="F35" s="66">
        <f t="shared" si="7"/>
        <v>0.47333317429501043</v>
      </c>
      <c r="G35" s="69">
        <f t="shared" si="9"/>
        <v>3.1555544953000689</v>
      </c>
      <c r="H35" s="63">
        <f t="shared" si="2"/>
        <v>252.44435962400556</v>
      </c>
      <c r="I35" s="64">
        <f t="shared" si="10"/>
        <v>1.8483706628929686</v>
      </c>
      <c r="J35" s="11">
        <f t="shared" si="0"/>
        <v>35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2"/>
      <c r="W35" s="12"/>
      <c r="X35" s="12"/>
      <c r="Y35" s="12"/>
      <c r="Z35" s="12"/>
      <c r="AA35" s="12"/>
      <c r="AB35" s="12"/>
    </row>
    <row r="36" spans="1:28" ht="12.75" customHeight="1" x14ac:dyDescent="0.2">
      <c r="A36" s="116">
        <v>0.9</v>
      </c>
      <c r="B36" s="109">
        <f t="shared" si="3"/>
        <v>173.21578765781123</v>
      </c>
      <c r="C36" s="65">
        <f t="shared" si="4"/>
        <v>0.62248424150468229</v>
      </c>
      <c r="D36" s="65"/>
      <c r="E36" s="107">
        <f t="shared" si="6"/>
        <v>9.9999999999999978E-2</v>
      </c>
      <c r="F36" s="66">
        <f t="shared" si="7"/>
        <v>0.37751575849531771</v>
      </c>
      <c r="G36" s="67">
        <f t="shared" si="9"/>
        <v>3.775157584953178</v>
      </c>
      <c r="H36" s="63">
        <f t="shared" si="2"/>
        <v>302.01260679625426</v>
      </c>
      <c r="I36" s="64">
        <f t="shared" si="10"/>
        <v>1.7435628176854288</v>
      </c>
      <c r="J36" s="11">
        <f t="shared" si="0"/>
        <v>36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</row>
    <row r="37" spans="1:28" ht="12.75" customHeight="1" x14ac:dyDescent="0.2">
      <c r="A37" s="116">
        <v>0.95</v>
      </c>
      <c r="B37" s="109">
        <f t="shared" si="3"/>
        <v>246.35508292548428</v>
      </c>
      <c r="C37" s="65">
        <f t="shared" si="4"/>
        <v>0.75026182656550433</v>
      </c>
      <c r="D37" s="65"/>
      <c r="E37" s="107">
        <f t="shared" si="6"/>
        <v>5.0000000000000044E-2</v>
      </c>
      <c r="F37" s="66">
        <f t="shared" si="7"/>
        <v>0.24973817343449567</v>
      </c>
      <c r="G37" s="70">
        <f t="shared" si="9"/>
        <v>4.9947634686899089</v>
      </c>
      <c r="H37" s="63">
        <f t="shared" si="2"/>
        <v>399.58107749519274</v>
      </c>
      <c r="I37" s="64">
        <f t="shared" si="10"/>
        <v>1.6219721255601418</v>
      </c>
      <c r="J37" s="11">
        <f t="shared" si="0"/>
        <v>37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2"/>
      <c r="W37" s="12"/>
      <c r="X37" s="12"/>
      <c r="Y37" s="12"/>
      <c r="Z37" s="12"/>
      <c r="AA37" s="12"/>
      <c r="AB37" s="12"/>
    </row>
    <row r="38" spans="1:28" ht="12.75" customHeight="1" x14ac:dyDescent="0.2">
      <c r="A38" s="116">
        <v>0.98</v>
      </c>
      <c r="B38" s="109">
        <f t="shared" si="3"/>
        <v>366.2126363828234</v>
      </c>
      <c r="C38" s="65">
        <f t="shared" si="4"/>
        <v>0.86086397236014089</v>
      </c>
      <c r="D38" s="68"/>
      <c r="E38" s="107">
        <f t="shared" si="6"/>
        <v>2.0000000000000018E-2</v>
      </c>
      <c r="F38" s="66">
        <f t="shared" si="7"/>
        <v>0.13913602763985911</v>
      </c>
      <c r="G38" s="71">
        <f t="shared" si="9"/>
        <v>6.9568013819929488</v>
      </c>
      <c r="H38" s="63">
        <f t="shared" si="2"/>
        <v>556.54411055943592</v>
      </c>
      <c r="I38" s="64">
        <f t="shared" si="10"/>
        <v>1.519729401083932</v>
      </c>
      <c r="J38" s="11">
        <f t="shared" si="0"/>
        <v>38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2"/>
      <c r="W38" s="12"/>
      <c r="X38" s="12"/>
      <c r="Y38" s="12"/>
      <c r="Z38" s="12"/>
      <c r="AA38" s="12"/>
      <c r="AB38" s="12"/>
    </row>
    <row r="39" spans="1:28" ht="12.75" customHeight="1" x14ac:dyDescent="0.2">
      <c r="A39" s="116">
        <v>0.99</v>
      </c>
      <c r="B39" s="109">
        <f t="shared" si="3"/>
        <v>476.99674151126095</v>
      </c>
      <c r="C39" s="65">
        <f t="shared" si="4"/>
        <v>0.91257891285760584</v>
      </c>
      <c r="D39" s="65"/>
      <c r="E39" s="107">
        <f t="shared" si="6"/>
        <v>1.0000000000000009E-2</v>
      </c>
      <c r="F39" s="66">
        <f t="shared" si="7"/>
        <v>8.742108714239416E-2</v>
      </c>
      <c r="G39" s="70">
        <f t="shared" si="9"/>
        <v>8.7421087142394089</v>
      </c>
      <c r="H39" s="63">
        <f t="shared" si="2"/>
        <v>699.36869713915269</v>
      </c>
      <c r="I39" s="64">
        <f t="shared" si="10"/>
        <v>1.4661917708774159</v>
      </c>
      <c r="J39" s="11">
        <f t="shared" si="0"/>
        <v>39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</row>
    <row r="40" spans="1:28" ht="12.75" customHeight="1" x14ac:dyDescent="0.2">
      <c r="A40" s="117">
        <v>0.995</v>
      </c>
      <c r="B40" s="109">
        <f t="shared" si="3"/>
        <v>607.52408082924194</v>
      </c>
      <c r="C40" s="65">
        <f t="shared" si="4"/>
        <v>0.94589485159218811</v>
      </c>
      <c r="D40" s="65"/>
      <c r="E40" s="66">
        <f t="shared" si="6"/>
        <v>5.0000000000000044E-3</v>
      </c>
      <c r="F40" s="66">
        <f t="shared" si="7"/>
        <v>5.4105148407811887E-2</v>
      </c>
      <c r="G40" s="70">
        <f t="shared" si="9"/>
        <v>10.821029681562369</v>
      </c>
      <c r="H40" s="63">
        <f t="shared" si="2"/>
        <v>865.68237452498943</v>
      </c>
      <c r="I40" s="64">
        <f t="shared" si="10"/>
        <v>1.4249350796817362</v>
      </c>
      <c r="J40" s="11">
        <f t="shared" si="0"/>
        <v>40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</row>
    <row r="41" spans="1:28" ht="12.75" customHeight="1" x14ac:dyDescent="0.2">
      <c r="A41" s="117">
        <v>0.999</v>
      </c>
      <c r="B41" s="109">
        <f t="shared" si="3"/>
        <v>1000.3707438099353</v>
      </c>
      <c r="C41" s="65">
        <f t="shared" si="4"/>
        <v>0.98302615980408492</v>
      </c>
      <c r="D41" s="65"/>
      <c r="E41" s="66">
        <f>1-A41</f>
        <v>1.0000000000000009E-3</v>
      </c>
      <c r="F41" s="66">
        <f t="shared" si="7"/>
        <v>1.697384019591508E-2</v>
      </c>
      <c r="G41" s="70">
        <f t="shared" si="9"/>
        <v>16.973840195915066</v>
      </c>
      <c r="H41" s="63">
        <f t="shared" si="2"/>
        <v>1357.9072156732052</v>
      </c>
      <c r="I41" s="64">
        <f t="shared" si="10"/>
        <v>1.3574039665550233</v>
      </c>
      <c r="J41" s="11">
        <f t="shared" si="0"/>
        <v>41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</row>
    <row r="42" spans="1:28" ht="12.75" customHeight="1" x14ac:dyDescent="0.2">
      <c r="A42" s="118">
        <v>0.99950000000000006</v>
      </c>
      <c r="B42" s="109">
        <f t="shared" si="3"/>
        <v>1214.781317622906</v>
      </c>
      <c r="C42" s="65">
        <f t="shared" si="4"/>
        <v>0.98985622771080239</v>
      </c>
      <c r="D42" s="65"/>
      <c r="E42" s="72">
        <f t="shared" si="6"/>
        <v>4.9999999999994493E-4</v>
      </c>
      <c r="F42" s="66">
        <f t="shared" si="7"/>
        <v>1.0143772289197606E-2</v>
      </c>
      <c r="G42" s="70">
        <f t="shared" si="9"/>
        <v>20.287544578397444</v>
      </c>
      <c r="H42" s="63">
        <f t="shared" si="2"/>
        <v>1623.0035662717958</v>
      </c>
      <c r="I42" s="64">
        <f t="shared" si="10"/>
        <v>1.336045873217496</v>
      </c>
      <c r="J42" s="11">
        <f t="shared" si="0"/>
        <v>42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</row>
    <row r="43" spans="1:28" ht="12.75" customHeight="1" x14ac:dyDescent="0.2">
      <c r="A43" s="118">
        <v>0.99990000000000001</v>
      </c>
      <c r="B43" s="109">
        <f t="shared" si="3"/>
        <v>1840.4349120434865</v>
      </c>
      <c r="C43" s="65">
        <f t="shared" si="4"/>
        <v>0.99701547532205448</v>
      </c>
      <c r="D43" s="65"/>
      <c r="E43" s="72">
        <f t="shared" si="6"/>
        <v>9.9999999999988987E-5</v>
      </c>
      <c r="F43" s="66">
        <f t="shared" si="7"/>
        <v>2.9845246779455215E-3</v>
      </c>
      <c r="G43" s="67">
        <f t="shared" si="9"/>
        <v>29.845246779458503</v>
      </c>
      <c r="H43" s="63">
        <f t="shared" si="2"/>
        <v>2387.61974235668</v>
      </c>
      <c r="I43" s="64">
        <f t="shared" si="10"/>
        <v>1.2973127855446074</v>
      </c>
      <c r="J43" s="11">
        <f t="shared" si="0"/>
        <v>43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</row>
    <row r="44" spans="1:28" ht="12.75" customHeight="1" x14ac:dyDescent="0.2">
      <c r="A44" s="73"/>
      <c r="B44" s="3" t="s">
        <v>99</v>
      </c>
      <c r="C44" s="74"/>
      <c r="D44" s="74"/>
      <c r="E44" s="75"/>
      <c r="F44" s="15"/>
      <c r="G44" s="64"/>
      <c r="H44" s="63"/>
      <c r="I44" s="64"/>
      <c r="J44" s="11">
        <f t="shared" si="0"/>
        <v>44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</row>
    <row r="45" spans="1:28" ht="12.75" customHeight="1" x14ac:dyDescent="0.2">
      <c r="J45" s="11">
        <f t="shared" si="0"/>
        <v>45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</row>
    <row r="46" spans="1:28" ht="12.75" customHeight="1" x14ac:dyDescent="0.2">
      <c r="J46" s="11">
        <f t="shared" si="0"/>
        <v>46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</row>
    <row r="47" spans="1:28" ht="12.75" customHeight="1" x14ac:dyDescent="0.2">
      <c r="J47" s="11">
        <f t="shared" si="0"/>
        <v>47</v>
      </c>
      <c r="K47" s="76" t="s">
        <v>101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</row>
    <row r="48" spans="1:28" ht="12.75" customHeight="1" x14ac:dyDescent="0.2">
      <c r="A48" s="41" t="s">
        <v>88</v>
      </c>
      <c r="B48" s="12"/>
      <c r="C48" s="12"/>
      <c r="D48" s="12"/>
      <c r="E48" s="3" t="s">
        <v>92</v>
      </c>
      <c r="F48" s="12"/>
      <c r="G48" s="12"/>
      <c r="H48" s="12"/>
      <c r="I48" s="12"/>
      <c r="J48" s="11">
        <f t="shared" si="0"/>
        <v>48</v>
      </c>
      <c r="K48" s="13" t="s">
        <v>100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</row>
    <row r="49" spans="1:28" ht="12.75" customHeight="1" x14ac:dyDescent="0.2">
      <c r="A49" s="52" t="str">
        <f>CHAR(COLUMN(A55)+64)&amp;ROW(A55)</f>
        <v>A55</v>
      </c>
      <c r="B49" s="11" t="str">
        <f>A54</f>
        <v>Income</v>
      </c>
      <c r="C49" s="3" t="s">
        <v>50</v>
      </c>
      <c r="D49" s="12"/>
      <c r="E49" s="12"/>
      <c r="F49" s="12"/>
      <c r="G49" s="12"/>
      <c r="H49" s="12"/>
      <c r="I49" s="12"/>
      <c r="J49" s="11">
        <f t="shared" si="0"/>
        <v>49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</row>
    <row r="50" spans="1:28" ht="12.75" customHeight="1" x14ac:dyDescent="0.2">
      <c r="A50" s="52" t="str">
        <f>CHAR(COLUMN(D55)+64)&amp;ROW(D55)</f>
        <v>D55</v>
      </c>
      <c r="B50" s="11" t="str">
        <f>D54</f>
        <v>CDF#</v>
      </c>
      <c r="C50" s="3" t="s">
        <v>68</v>
      </c>
      <c r="D50" s="12"/>
      <c r="E50" s="12"/>
      <c r="F50" s="12"/>
      <c r="G50" s="12"/>
      <c r="H50" s="12"/>
      <c r="I50" s="12"/>
      <c r="J50" s="11">
        <f t="shared" si="0"/>
        <v>50</v>
      </c>
      <c r="K50" s="76" t="s">
        <v>102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</row>
    <row r="51" spans="1:28" ht="12.75" customHeight="1" x14ac:dyDescent="0.2">
      <c r="A51" s="52" t="str">
        <f>CHAR(COLUMN(I55)+64)&amp;ROW(I55)</f>
        <v>I55</v>
      </c>
      <c r="B51" s="11" t="str">
        <f>I54</f>
        <v>CDF$</v>
      </c>
      <c r="C51" s="3" t="s">
        <v>69</v>
      </c>
      <c r="D51" s="12"/>
      <c r="E51" s="12"/>
      <c r="F51" s="12"/>
      <c r="G51" s="12"/>
      <c r="H51" s="12"/>
      <c r="I51" s="12"/>
      <c r="J51" s="11">
        <f t="shared" si="0"/>
        <v>51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</row>
    <row r="52" spans="1:28" ht="12.75" customHeight="1" x14ac:dyDescent="0.2">
      <c r="A52" s="7" t="s">
        <v>5</v>
      </c>
      <c r="B52" s="8" t="s">
        <v>6</v>
      </c>
      <c r="C52" s="9" t="s">
        <v>7</v>
      </c>
      <c r="D52" s="10" t="s">
        <v>8</v>
      </c>
      <c r="E52" s="8" t="s">
        <v>9</v>
      </c>
      <c r="F52" s="8" t="s">
        <v>10</v>
      </c>
      <c r="G52" s="8" t="s">
        <v>11</v>
      </c>
      <c r="H52" s="8" t="s">
        <v>12</v>
      </c>
      <c r="I52" s="8" t="s">
        <v>13</v>
      </c>
      <c r="J52" s="11">
        <f t="shared" si="0"/>
        <v>52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</row>
    <row r="53" spans="1:28" ht="12.75" customHeight="1" thickBot="1" x14ac:dyDescent="0.25">
      <c r="A53" s="16" t="s">
        <v>67</v>
      </c>
      <c r="B53" s="77" t="s">
        <v>20</v>
      </c>
      <c r="C53" s="78"/>
      <c r="D53" s="12"/>
      <c r="E53" s="12"/>
      <c r="F53" s="16" t="s">
        <v>31</v>
      </c>
      <c r="G53" s="12"/>
      <c r="H53" s="12"/>
      <c r="I53" s="13"/>
      <c r="J53" s="11">
        <f t="shared" si="0"/>
        <v>53</v>
      </c>
      <c r="K53" s="110" t="s">
        <v>94</v>
      </c>
      <c r="L53" s="12"/>
      <c r="M53" s="12"/>
      <c r="N53" s="12"/>
      <c r="O53" s="76"/>
      <c r="P53" s="54"/>
      <c r="Q53" s="13"/>
      <c r="R53" s="13"/>
      <c r="S53" s="32"/>
      <c r="T53" s="32"/>
      <c r="U53" s="12"/>
      <c r="V53" s="12"/>
      <c r="W53" s="12"/>
      <c r="X53" s="12"/>
      <c r="Y53" s="12"/>
      <c r="Z53" s="12"/>
      <c r="AA53" s="12"/>
      <c r="AB53" s="12"/>
    </row>
    <row r="54" spans="1:28" ht="12.75" customHeight="1" thickBot="1" x14ac:dyDescent="0.25">
      <c r="A54" s="79" t="s">
        <v>14</v>
      </c>
      <c r="B54" s="80" t="s">
        <v>29</v>
      </c>
      <c r="C54" s="81" t="s">
        <v>3</v>
      </c>
      <c r="D54" s="82" t="s">
        <v>30</v>
      </c>
      <c r="E54" s="17"/>
      <c r="F54" s="83" t="s">
        <v>27</v>
      </c>
      <c r="G54" s="84" t="s">
        <v>38</v>
      </c>
      <c r="H54" s="85" t="s">
        <v>40</v>
      </c>
      <c r="I54" s="86" t="s">
        <v>28</v>
      </c>
      <c r="J54" s="11">
        <f t="shared" si="0"/>
        <v>54</v>
      </c>
      <c r="O54" s="12"/>
      <c r="P54" s="12"/>
      <c r="Q54" s="16" t="s">
        <v>21</v>
      </c>
      <c r="R54" s="12"/>
      <c r="S54" s="12"/>
      <c r="T54" s="12"/>
      <c r="U54" s="12"/>
    </row>
    <row r="55" spans="1:28" ht="12.75" customHeight="1" x14ac:dyDescent="0.2">
      <c r="A55" s="119">
        <v>1</v>
      </c>
      <c r="B55" s="87">
        <f t="shared" ref="B55:B86" si="11">_xlfn.LOGNORM.DIST(A55,$R$55,$R$58,0)</f>
        <v>1.1996303095554946E-4</v>
      </c>
      <c r="C55" s="72">
        <f t="shared" ref="C55:C102" si="12">B55/M$59</f>
        <v>9.1107260786743374E-3</v>
      </c>
      <c r="D55" s="88">
        <f>_xlfn.LOGNORM.DIST(A55,R$55,R$58,1)</f>
        <v>2.7309514230538673E-5</v>
      </c>
      <c r="E55" s="89"/>
      <c r="F55" s="90">
        <f t="shared" ref="F55:F102" si="13">_xlfn.LOGNORM.DIST(A55,R$68,R$69,0)</f>
        <v>1.4995378869443714E-6</v>
      </c>
      <c r="G55" s="72">
        <f t="shared" ref="G55:G102" si="14">F55/M$72</f>
        <v>2.9154323451757887E-4</v>
      </c>
      <c r="H55" s="72">
        <f t="shared" ref="H55:H102" si="15">F55/M$59</f>
        <v>1.1388407598342946E-4</v>
      </c>
      <c r="I55" s="91">
        <f t="shared" ref="I55:I102" si="16">_xlfn.LOGNORM.DIST(A55,R$68,R$69,1)</f>
        <v>2.800828997743872E-7</v>
      </c>
      <c r="J55" s="11">
        <f t="shared" si="0"/>
        <v>55</v>
      </c>
      <c r="O55" s="12"/>
      <c r="P55" s="12"/>
      <c r="Q55" s="19" t="s">
        <v>0</v>
      </c>
      <c r="R55" s="20">
        <f>LN(B2)</f>
        <v>3.912023005428146</v>
      </c>
      <c r="S55" s="4" t="str">
        <f ca="1">_xlfn.FORMULATEXT(R55)</f>
        <v>=LN(B2)</v>
      </c>
      <c r="T55" s="12"/>
      <c r="U55" s="12"/>
    </row>
    <row r="56" spans="1:28" ht="12.75" customHeight="1" x14ac:dyDescent="0.2">
      <c r="A56" s="119">
        <v>5</v>
      </c>
      <c r="B56" s="87">
        <f t="shared" si="11"/>
        <v>4.9046114826249371E-3</v>
      </c>
      <c r="C56" s="72">
        <f t="shared" si="12"/>
        <v>0.37248618499038955</v>
      </c>
      <c r="D56" s="88">
        <f t="shared" ref="D56:D87" si="17">_xlfn.LOGNORM.DIST(A56,$R$55,$R$58,1)</f>
        <v>8.7762339691896795E-3</v>
      </c>
      <c r="E56" s="89"/>
      <c r="F56" s="90">
        <f t="shared" si="13"/>
        <v>3.0653821766405998E-4</v>
      </c>
      <c r="G56" s="72">
        <f t="shared" si="14"/>
        <v>5.9597789598462486E-2</v>
      </c>
      <c r="H56" s="72">
        <f t="shared" si="15"/>
        <v>2.3280386561899454E-2</v>
      </c>
      <c r="I56" s="91">
        <f t="shared" si="16"/>
        <v>4.1220606839342355E-4</v>
      </c>
      <c r="J56" s="11">
        <f t="shared" si="0"/>
        <v>56</v>
      </c>
      <c r="O56" s="12"/>
      <c r="P56" s="12"/>
      <c r="Q56" s="21" t="s">
        <v>4</v>
      </c>
      <c r="R56" s="22">
        <f>LN(B3)</f>
        <v>4.3820266346738812</v>
      </c>
      <c r="S56" s="4" t="str">
        <f ca="1">_xlfn.FORMULATEXT(R56)</f>
        <v>=LN(B3)</v>
      </c>
      <c r="T56" s="12"/>
      <c r="U56" s="12"/>
    </row>
    <row r="57" spans="1:28" ht="12.75" customHeight="1" thickBot="1" x14ac:dyDescent="0.25">
      <c r="A57" s="119">
        <v>10</v>
      </c>
      <c r="B57" s="87">
        <f t="shared" si="11"/>
        <v>1.0374616416482482E-2</v>
      </c>
      <c r="C57" s="72">
        <f t="shared" si="12"/>
        <v>0.78791180573716046</v>
      </c>
      <c r="D57" s="88">
        <f t="shared" si="17"/>
        <v>4.8457020233010926E-2</v>
      </c>
      <c r="E57" s="89"/>
      <c r="F57" s="90">
        <f t="shared" si="13"/>
        <v>1.2968270520603122E-3</v>
      </c>
      <c r="G57" s="72">
        <f t="shared" si="14"/>
        <v>0.25213177783589125</v>
      </c>
      <c r="H57" s="72">
        <f t="shared" si="15"/>
        <v>9.8488975717145211E-2</v>
      </c>
      <c r="I57" s="91">
        <f t="shared" si="16"/>
        <v>4.2750014678741583E-3</v>
      </c>
      <c r="J57" s="11">
        <f t="shared" si="0"/>
        <v>57</v>
      </c>
      <c r="O57" s="12"/>
      <c r="P57" s="12"/>
      <c r="Q57" s="21" t="s">
        <v>15</v>
      </c>
      <c r="R57" s="22">
        <f>2*(R56-R55)</f>
        <v>0.94000725849147049</v>
      </c>
      <c r="S57" s="4" t="str">
        <f ca="1">_xlfn.FORMULATEXT(R57)</f>
        <v>=2*(R56-R55)</v>
      </c>
      <c r="T57" s="12"/>
      <c r="U57" s="12"/>
    </row>
    <row r="58" spans="1:28" ht="12.75" customHeight="1" thickBot="1" x14ac:dyDescent="0.25">
      <c r="A58" s="119">
        <v>15</v>
      </c>
      <c r="B58" s="87">
        <f t="shared" si="11"/>
        <v>1.2688154379605132E-2</v>
      </c>
      <c r="C58" s="72">
        <f t="shared" si="12"/>
        <v>0.96361602466803076</v>
      </c>
      <c r="D58" s="88">
        <f t="shared" si="17"/>
        <v>0.10715548845111912</v>
      </c>
      <c r="E58" s="89"/>
      <c r="F58" s="90">
        <f t="shared" si="13"/>
        <v>2.3790289461759631E-3</v>
      </c>
      <c r="G58" s="72">
        <f t="shared" si="14"/>
        <v>0.46253569184065407</v>
      </c>
      <c r="H58" s="72">
        <f t="shared" si="15"/>
        <v>0.18067800462525585</v>
      </c>
      <c r="I58" s="91">
        <f t="shared" si="16"/>
        <v>1.3506218131459802E-2</v>
      </c>
      <c r="J58" s="11">
        <f t="shared" si="0"/>
        <v>58</v>
      </c>
      <c r="K58" s="12"/>
      <c r="L58" s="23" t="s">
        <v>1</v>
      </c>
      <c r="M58" s="24">
        <f>EXP(R55-R57)</f>
        <v>19.531250000000011</v>
      </c>
      <c r="N58" s="4" t="str">
        <f ca="1">_xlfn.FORMULATEXT(M58)</f>
        <v>=EXP(R55-R57)</v>
      </c>
      <c r="O58" s="12"/>
      <c r="P58" s="25"/>
      <c r="Q58" s="26" t="s">
        <v>2</v>
      </c>
      <c r="R58" s="27">
        <f>SQRT(R57)</f>
        <v>0.9695397147571988</v>
      </c>
      <c r="S58" s="4" t="str">
        <f ca="1">_xlfn.FORMULATEXT(R58)</f>
        <v>=SQRT(R57)</v>
      </c>
      <c r="T58" s="12"/>
      <c r="U58" s="12"/>
    </row>
    <row r="59" spans="1:28" x14ac:dyDescent="0.2">
      <c r="A59" s="119">
        <v>20</v>
      </c>
      <c r="B59" s="87">
        <f t="shared" si="11"/>
        <v>1.3163291712854106E-2</v>
      </c>
      <c r="C59" s="72">
        <f t="shared" si="12"/>
        <v>0.99970085895824801</v>
      </c>
      <c r="D59" s="88">
        <f t="shared" si="17"/>
        <v>0.17230950767780137</v>
      </c>
      <c r="E59" s="89"/>
      <c r="F59" s="90">
        <f t="shared" si="13"/>
        <v>3.2908229282135278E-3</v>
      </c>
      <c r="G59" s="72">
        <f t="shared" si="14"/>
        <v>0.63980854973327783</v>
      </c>
      <c r="H59" s="72">
        <f t="shared" si="15"/>
        <v>0.24992521473956211</v>
      </c>
      <c r="I59" s="91">
        <f t="shared" si="16"/>
        <v>2.7770632053462377E-2</v>
      </c>
      <c r="J59" s="11">
        <f t="shared" si="0"/>
        <v>59</v>
      </c>
      <c r="K59" s="12"/>
      <c r="L59" s="29" t="s">
        <v>19</v>
      </c>
      <c r="M59" s="30">
        <f>_xlfn.LOGNORM.DIST(M58,R55,R58,0)</f>
        <v>1.316723057192438E-2</v>
      </c>
      <c r="N59" s="4" t="str">
        <f ca="1">_xlfn.FORMULATEXT(M59)</f>
        <v>=LOGNORM.DIST(M58,R55,R58,0)</v>
      </c>
      <c r="O59" s="12"/>
      <c r="P59" s="31"/>
      <c r="Q59" s="32"/>
      <c r="R59" s="33"/>
      <c r="S59" s="18"/>
      <c r="T59" s="11"/>
      <c r="U59" s="12"/>
    </row>
    <row r="60" spans="1:28" x14ac:dyDescent="0.2">
      <c r="A60" s="119">
        <v>25</v>
      </c>
      <c r="B60" s="87">
        <f t="shared" si="11"/>
        <v>1.2747263504439056E-2</v>
      </c>
      <c r="C60" s="72">
        <f t="shared" si="12"/>
        <v>0.96810513302768531</v>
      </c>
      <c r="D60" s="88">
        <f t="shared" si="17"/>
        <v>0.23732801277121623</v>
      </c>
      <c r="E60" s="89"/>
      <c r="F60" s="90">
        <f t="shared" si="13"/>
        <v>3.9835198451372081E-3</v>
      </c>
      <c r="G60" s="72">
        <f t="shared" si="14"/>
        <v>0.77448410642214738</v>
      </c>
      <c r="H60" s="72">
        <f t="shared" si="15"/>
        <v>0.30253285407115188</v>
      </c>
      <c r="I60" s="91">
        <f t="shared" si="16"/>
        <v>4.6046046161703914E-2</v>
      </c>
      <c r="J60" s="11">
        <f t="shared" si="0"/>
        <v>60</v>
      </c>
      <c r="K60" s="12"/>
      <c r="L60" s="29" t="s">
        <v>16</v>
      </c>
      <c r="M60" s="35">
        <f>SQRT((EXP(R57)-1)*EXP(2*R55+R57))</f>
        <v>99.919967974374273</v>
      </c>
      <c r="N60" s="4" t="str">
        <f ca="1">_xlfn.FORMULATEXT(M60)</f>
        <v>=SQRT((EXP(R57)-1)*EXP(2*R55+R57))</v>
      </c>
      <c r="O60" s="12"/>
      <c r="P60" s="12"/>
      <c r="Q60" s="12"/>
      <c r="R60" s="36"/>
      <c r="S60" s="3"/>
      <c r="T60" s="49"/>
      <c r="U60" s="3"/>
      <c r="V60" s="12"/>
      <c r="W60" s="12"/>
      <c r="X60" s="12"/>
      <c r="Y60" s="12"/>
      <c r="Z60" s="12"/>
      <c r="AA60" s="12"/>
      <c r="AB60" s="12"/>
    </row>
    <row r="61" spans="1:28" x14ac:dyDescent="0.2">
      <c r="A61" s="119">
        <v>30</v>
      </c>
      <c r="B61" s="87">
        <f t="shared" si="11"/>
        <v>1.1938338039934269E-2</v>
      </c>
      <c r="C61" s="72">
        <f t="shared" si="12"/>
        <v>0.90667038711918679</v>
      </c>
      <c r="D61" s="88">
        <f t="shared" si="17"/>
        <v>0.29914041759825327</v>
      </c>
      <c r="E61" s="89"/>
      <c r="F61" s="90">
        <f t="shared" si="13"/>
        <v>4.4768767649753542E-3</v>
      </c>
      <c r="G61" s="72">
        <f t="shared" si="14"/>
        <v>0.87040357163441839</v>
      </c>
      <c r="H61" s="72">
        <f t="shared" si="15"/>
        <v>0.3400013951696953</v>
      </c>
      <c r="I61" s="91">
        <f t="shared" si="16"/>
        <v>6.7272891066167642E-2</v>
      </c>
      <c r="J61" s="11">
        <f t="shared" si="0"/>
        <v>61</v>
      </c>
      <c r="K61" s="12"/>
      <c r="L61" s="29" t="s">
        <v>42</v>
      </c>
      <c r="M61" s="37">
        <f>_xlfn.NORM.S.DIST(SQRT(LN(B3/B2)/2), 1)</f>
        <v>0.68608019666054254</v>
      </c>
      <c r="N61" s="4" t="str">
        <f ca="1">_xlfn.FORMULATEXT(M61)</f>
        <v>=NORM.S.DIST(SQRT(LN(B3/B2)/2), 1)</v>
      </c>
      <c r="O61" s="12"/>
      <c r="P61" s="12"/>
      <c r="Q61" s="12"/>
      <c r="R61" s="12"/>
      <c r="S61" s="23"/>
      <c r="T61" s="12"/>
      <c r="U61" s="17"/>
      <c r="V61" s="12"/>
      <c r="W61" s="12"/>
      <c r="X61" s="12"/>
      <c r="Y61" s="12"/>
      <c r="Z61" s="12"/>
      <c r="AA61" s="12"/>
      <c r="AB61" s="12"/>
    </row>
    <row r="62" spans="1:28" ht="13.5" thickBot="1" x14ac:dyDescent="0.25">
      <c r="A62" s="119">
        <v>35</v>
      </c>
      <c r="B62" s="87">
        <f t="shared" si="11"/>
        <v>1.0987238054897312E-2</v>
      </c>
      <c r="C62" s="72">
        <f t="shared" si="12"/>
        <v>0.83443803880253131</v>
      </c>
      <c r="D62" s="88">
        <f t="shared" si="17"/>
        <v>0.35648109782247384</v>
      </c>
      <c r="E62" s="89"/>
      <c r="F62" s="90">
        <f t="shared" si="13"/>
        <v>4.806916649017578E-3</v>
      </c>
      <c r="G62" s="72">
        <f t="shared" si="14"/>
        <v>0.93457060345883414</v>
      </c>
      <c r="H62" s="72">
        <f t="shared" si="15"/>
        <v>0.36506664197610778</v>
      </c>
      <c r="I62" s="91">
        <f t="shared" si="16"/>
        <v>9.0542723025453645E-2</v>
      </c>
      <c r="J62" s="11">
        <f t="shared" si="0"/>
        <v>62</v>
      </c>
      <c r="K62" s="12"/>
      <c r="L62" s="29" t="s">
        <v>24</v>
      </c>
      <c r="M62" s="39">
        <f>2*_xlfn.NORM.S.DIST(R58/SQRT(2),1)-1</f>
        <v>0.50701450107249579</v>
      </c>
      <c r="N62" s="12" t="str">
        <f ca="1">_xlfn.FORMULATEXT(M62)</f>
        <v>=2*NORM.S.DIST(R58/SQRT(2),1)-1</v>
      </c>
      <c r="O62" s="12"/>
      <c r="P62" s="12"/>
      <c r="Q62" s="12"/>
      <c r="R62" s="12"/>
      <c r="S62" s="3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">
      <c r="A63" s="119">
        <v>40</v>
      </c>
      <c r="B63" s="87">
        <f t="shared" si="11"/>
        <v>1.0018022042161824E-2</v>
      </c>
      <c r="C63" s="72">
        <f t="shared" si="12"/>
        <v>0.76082984857291058</v>
      </c>
      <c r="D63" s="88">
        <f t="shared" si="17"/>
        <v>0.40898600931642198</v>
      </c>
      <c r="E63" s="89"/>
      <c r="F63" s="90">
        <f t="shared" si="13"/>
        <v>5.0090110210809155E-3</v>
      </c>
      <c r="G63" s="72">
        <f t="shared" si="14"/>
        <v>0.97386220617332431</v>
      </c>
      <c r="H63" s="72">
        <f t="shared" si="15"/>
        <v>0.38041492428645551</v>
      </c>
      <c r="I63" s="91">
        <f t="shared" si="16"/>
        <v>0.11512913587549381</v>
      </c>
      <c r="J63" s="11">
        <f t="shared" si="0"/>
        <v>63</v>
      </c>
      <c r="K63" s="7" t="s">
        <v>5</v>
      </c>
      <c r="L63" s="8" t="s">
        <v>6</v>
      </c>
      <c r="M63" s="9" t="s">
        <v>7</v>
      </c>
      <c r="N63" s="10" t="s">
        <v>8</v>
      </c>
      <c r="O63" s="8" t="s">
        <v>9</v>
      </c>
      <c r="P63" s="8" t="s">
        <v>10</v>
      </c>
      <c r="Q63" s="8" t="s">
        <v>11</v>
      </c>
      <c r="R63" s="8" t="s">
        <v>12</v>
      </c>
      <c r="S63" s="8" t="s">
        <v>13</v>
      </c>
      <c r="T63" s="12"/>
      <c r="U63" s="53"/>
      <c r="V63" s="12"/>
      <c r="W63" s="12"/>
      <c r="X63" s="12"/>
      <c r="Y63" s="12"/>
      <c r="Z63" s="12"/>
      <c r="AA63" s="12"/>
      <c r="AB63" s="12"/>
    </row>
    <row r="64" spans="1:28" x14ac:dyDescent="0.2">
      <c r="A64" s="119">
        <v>45</v>
      </c>
      <c r="B64" s="87">
        <f t="shared" si="11"/>
        <v>9.0900775669789206E-3</v>
      </c>
      <c r="C64" s="72">
        <f t="shared" si="12"/>
        <v>0.69035607125777043</v>
      </c>
      <c r="D64" s="88">
        <f t="shared" si="17"/>
        <v>0.45673185902796098</v>
      </c>
      <c r="E64" s="89"/>
      <c r="F64" s="90">
        <f t="shared" si="13"/>
        <v>5.1131686314256517E-3</v>
      </c>
      <c r="G64" s="72">
        <f t="shared" si="14"/>
        <v>0.99411274261118932</v>
      </c>
      <c r="H64" s="72">
        <f t="shared" si="15"/>
        <v>0.38832529008249655</v>
      </c>
      <c r="I64" s="91">
        <f t="shared" si="16"/>
        <v>0.14046994268255553</v>
      </c>
      <c r="J64" s="11">
        <f t="shared" si="0"/>
        <v>64</v>
      </c>
      <c r="K64" s="31" t="s">
        <v>76</v>
      </c>
      <c r="L64" s="12"/>
      <c r="M64" s="40"/>
      <c r="N64" s="4"/>
      <c r="O64" s="12"/>
      <c r="P64" s="12"/>
      <c r="Q64" s="12"/>
      <c r="R64" s="12"/>
      <c r="S64" s="12"/>
      <c r="T64" s="12"/>
      <c r="U64" s="53"/>
      <c r="V64" s="12"/>
      <c r="W64" s="12"/>
      <c r="X64" s="12"/>
      <c r="Y64" s="12"/>
      <c r="Z64" s="12"/>
      <c r="AA64" s="12"/>
      <c r="AB64" s="12"/>
    </row>
    <row r="65" spans="1:28" x14ac:dyDescent="0.2">
      <c r="A65" s="119">
        <v>50</v>
      </c>
      <c r="B65" s="87">
        <f t="shared" si="11"/>
        <v>8.229519107452744E-3</v>
      </c>
      <c r="C65" s="72">
        <f t="shared" si="12"/>
        <v>0.62500000000000056</v>
      </c>
      <c r="D65" s="88">
        <f t="shared" si="17"/>
        <v>0.5</v>
      </c>
      <c r="E65" s="89"/>
      <c r="F65" s="90">
        <f t="shared" si="13"/>
        <v>5.1434494421579704E-3</v>
      </c>
      <c r="G65" s="72">
        <f t="shared" si="14"/>
        <v>1</v>
      </c>
      <c r="H65" s="72">
        <f t="shared" si="15"/>
        <v>0.39062500000000072</v>
      </c>
      <c r="I65" s="91">
        <f t="shared" si="16"/>
        <v>0.16613798748279268</v>
      </c>
      <c r="J65" s="11">
        <f t="shared" si="0"/>
        <v>65</v>
      </c>
      <c r="K65" s="31"/>
      <c r="L65" s="3" t="s">
        <v>34</v>
      </c>
      <c r="M65" s="40"/>
      <c r="N65" s="4"/>
      <c r="O65" s="12"/>
      <c r="P65" s="12"/>
      <c r="Q65" s="12"/>
      <c r="R65" s="12"/>
      <c r="S65" s="12"/>
      <c r="T65" s="98"/>
      <c r="U65" s="12"/>
      <c r="V65" s="12"/>
      <c r="W65" s="12"/>
      <c r="X65" s="12"/>
      <c r="Y65" s="12"/>
      <c r="Z65" s="12"/>
      <c r="AA65" s="12"/>
      <c r="AB65" s="12"/>
    </row>
    <row r="66" spans="1:28" x14ac:dyDescent="0.2">
      <c r="A66" s="119">
        <v>55</v>
      </c>
      <c r="B66" s="87">
        <f t="shared" si="11"/>
        <v>7.4453189628718988E-3</v>
      </c>
      <c r="C66" s="72">
        <f t="shared" si="12"/>
        <v>0.56544304606824936</v>
      </c>
      <c r="D66" s="88">
        <f t="shared" si="17"/>
        <v>0.53915477325889882</v>
      </c>
      <c r="E66" s="89"/>
      <c r="F66" s="90">
        <f t="shared" si="13"/>
        <v>5.1186567869744414E-3</v>
      </c>
      <c r="G66" s="72">
        <f t="shared" si="14"/>
        <v>0.99517976108011919</v>
      </c>
      <c r="H66" s="72">
        <f t="shared" si="15"/>
        <v>0.38874209417192229</v>
      </c>
      <c r="I66" s="91">
        <f t="shared" si="16"/>
        <v>0.19181288563670598</v>
      </c>
      <c r="J66" s="11">
        <f t="shared" si="0"/>
        <v>66</v>
      </c>
      <c r="K66" s="31"/>
      <c r="L66" s="3" t="s">
        <v>35</v>
      </c>
      <c r="M66" s="40"/>
      <c r="N66" s="4"/>
      <c r="O66" s="12"/>
      <c r="P66" s="12"/>
      <c r="Q66" s="12"/>
      <c r="R66" s="12"/>
      <c r="S66" s="12"/>
      <c r="T66" s="12"/>
      <c r="U66" s="95"/>
      <c r="V66" s="12"/>
      <c r="W66" s="12"/>
      <c r="X66" s="12"/>
      <c r="Y66" s="12"/>
      <c r="Z66" s="12"/>
      <c r="AA66" s="12"/>
      <c r="AB66" s="12"/>
    </row>
    <row r="67" spans="1:28" ht="13.5" thickBot="1" x14ac:dyDescent="0.25">
      <c r="A67" s="119">
        <v>60</v>
      </c>
      <c r="B67" s="87">
        <f t="shared" si="11"/>
        <v>6.7377409509316553E-3</v>
      </c>
      <c r="C67" s="72">
        <f t="shared" si="12"/>
        <v>0.51170524539139595</v>
      </c>
      <c r="D67" s="88">
        <f t="shared" si="17"/>
        <v>0.57458111574788906</v>
      </c>
      <c r="E67" s="89"/>
      <c r="F67" s="90">
        <f t="shared" si="13"/>
        <v>5.0533057131987406E-3</v>
      </c>
      <c r="G67" s="72">
        <f t="shared" si="14"/>
        <v>0.98247407115147822</v>
      </c>
      <c r="H67" s="72">
        <f t="shared" si="15"/>
        <v>0.3837789340435469</v>
      </c>
      <c r="I67" s="91">
        <f t="shared" si="16"/>
        <v>0.21725714462011758</v>
      </c>
      <c r="J67" s="11">
        <f t="shared" si="0"/>
        <v>67</v>
      </c>
      <c r="K67" s="31"/>
      <c r="L67" s="16" t="s">
        <v>22</v>
      </c>
      <c r="M67" s="40"/>
      <c r="N67" s="4"/>
      <c r="O67" s="12"/>
      <c r="P67" s="12"/>
      <c r="Q67" s="16" t="s">
        <v>23</v>
      </c>
      <c r="R67" s="12"/>
      <c r="S67" s="12"/>
      <c r="T67" s="12"/>
      <c r="U67" s="53"/>
      <c r="V67" s="12"/>
      <c r="W67" s="12"/>
      <c r="X67" s="12"/>
      <c r="Y67" s="12"/>
      <c r="Z67" s="12"/>
      <c r="AA67" s="12"/>
      <c r="AB67" s="12"/>
    </row>
    <row r="68" spans="1:28" ht="13.5" thickBot="1" x14ac:dyDescent="0.25">
      <c r="A68" s="119">
        <v>65</v>
      </c>
      <c r="B68" s="87">
        <f t="shared" si="11"/>
        <v>6.1028094700689532E-3</v>
      </c>
      <c r="C68" s="72">
        <f t="shared" si="12"/>
        <v>0.46348466647812586</v>
      </c>
      <c r="D68" s="88">
        <f t="shared" si="17"/>
        <v>0.60665335653484698</v>
      </c>
      <c r="E68" s="89"/>
      <c r="F68" s="90">
        <f t="shared" si="13"/>
        <v>4.9585326944310325E-3</v>
      </c>
      <c r="G68" s="72">
        <f t="shared" si="14"/>
        <v>0.96404810627450155</v>
      </c>
      <c r="H68" s="72">
        <f t="shared" si="15"/>
        <v>0.37658129151347786</v>
      </c>
      <c r="I68" s="91">
        <f t="shared" si="16"/>
        <v>0.24229705064812118</v>
      </c>
      <c r="J68" s="11">
        <f t="shared" si="0"/>
        <v>68</v>
      </c>
      <c r="K68" s="31"/>
      <c r="L68" s="23" t="s">
        <v>74</v>
      </c>
      <c r="M68" s="5">
        <f>EXP(R68)</f>
        <v>127.99999999999986</v>
      </c>
      <c r="N68" s="4" t="str">
        <f ca="1">_xlfn.FORMULATEXT(M68)</f>
        <v>=EXP(R68)</v>
      </c>
      <c r="O68" s="12"/>
      <c r="P68" s="12"/>
      <c r="Q68" s="103" t="s">
        <v>70</v>
      </c>
      <c r="R68" s="42">
        <f>R55+R57</f>
        <v>4.852030263919616</v>
      </c>
      <c r="S68" s="18" t="str">
        <f ca="1">_xlfn.FORMULATEXT(R68)</f>
        <v>=R55+R57</v>
      </c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5.75" thickBot="1" x14ac:dyDescent="0.25">
      <c r="A69" s="119">
        <v>70</v>
      </c>
      <c r="B69" s="87">
        <f t="shared" si="11"/>
        <v>5.534691496669469E-3</v>
      </c>
      <c r="C69" s="72">
        <f t="shared" si="12"/>
        <v>0.42033831384943832</v>
      </c>
      <c r="D69" s="88">
        <f t="shared" si="17"/>
        <v>0.63572059552773685</v>
      </c>
      <c r="E69" s="89"/>
      <c r="F69" s="90">
        <f t="shared" si="13"/>
        <v>4.8428550595857956E-3</v>
      </c>
      <c r="G69" s="72">
        <f t="shared" si="14"/>
        <v>0.94155782302274205</v>
      </c>
      <c r="H69" s="72">
        <f t="shared" si="15"/>
        <v>0.36779602461825928</v>
      </c>
      <c r="I69" s="91">
        <f t="shared" si="16"/>
        <v>0.26680774162794285</v>
      </c>
      <c r="J69" s="11">
        <f t="shared" ref="J69:J102" si="18">J68+1</f>
        <v>69</v>
      </c>
      <c r="K69" s="31"/>
      <c r="L69" s="23" t="s">
        <v>75</v>
      </c>
      <c r="M69" s="6">
        <f>EXP(R71)</f>
        <v>204.79999999999961</v>
      </c>
      <c r="N69" s="4" t="str">
        <f ca="1">_xlfn.FORMULATEXT(M69)</f>
        <v>=EXP(R71)</v>
      </c>
      <c r="O69" s="12"/>
      <c r="P69" s="12"/>
      <c r="Q69" s="104" t="s">
        <v>71</v>
      </c>
      <c r="R69" s="43">
        <f>R58</f>
        <v>0.9695397147571988</v>
      </c>
      <c r="S69" s="18" t="str">
        <f ca="1">_xlfn.FORMULATEXT(R69)</f>
        <v>=R58</v>
      </c>
      <c r="T69" s="12"/>
      <c r="U69" s="89"/>
      <c r="V69" s="12"/>
      <c r="W69" s="12"/>
      <c r="X69" s="12"/>
      <c r="Y69" s="12"/>
      <c r="Z69" s="12"/>
      <c r="AA69" s="12"/>
      <c r="AB69" s="12"/>
    </row>
    <row r="70" spans="1:28" ht="13.5" thickBot="1" x14ac:dyDescent="0.25">
      <c r="A70" s="119">
        <v>75</v>
      </c>
      <c r="B70" s="87">
        <f t="shared" si="11"/>
        <v>5.0269593615894295E-3</v>
      </c>
      <c r="C70" s="72">
        <f t="shared" si="12"/>
        <v>0.38177803100889601</v>
      </c>
      <c r="D70" s="88">
        <f t="shared" si="17"/>
        <v>0.66210090916152975</v>
      </c>
      <c r="E70" s="89"/>
      <c r="F70" s="90">
        <f t="shared" si="13"/>
        <v>4.7127744014900889E-3</v>
      </c>
      <c r="G70" s="72">
        <f t="shared" si="14"/>
        <v>0.91626727442134848</v>
      </c>
      <c r="H70" s="72">
        <f t="shared" si="15"/>
        <v>0.35791690407083993</v>
      </c>
      <c r="I70" s="91">
        <f t="shared" si="16"/>
        <v>0.29070168144538672</v>
      </c>
      <c r="J70" s="11">
        <f t="shared" si="18"/>
        <v>70</v>
      </c>
      <c r="K70" s="31"/>
      <c r="L70" s="12"/>
      <c r="M70" s="12"/>
      <c r="N70" s="12"/>
      <c r="O70" s="12"/>
      <c r="P70" s="12"/>
      <c r="Q70" s="105" t="s">
        <v>72</v>
      </c>
      <c r="R70" s="22">
        <f>R69^2</f>
        <v>0.94000725849147038</v>
      </c>
      <c r="S70" s="4" t="str">
        <f ca="1">_xlfn.FORMULATEXT(R70)</f>
        <v>=R69^2</v>
      </c>
      <c r="T70" s="12"/>
      <c r="U70" s="53"/>
      <c r="V70" s="12"/>
      <c r="W70" s="12"/>
      <c r="X70" s="12"/>
      <c r="Y70" s="12"/>
      <c r="Z70" s="12"/>
      <c r="AA70" s="12"/>
      <c r="AB70" s="12"/>
    </row>
    <row r="71" spans="1:28" x14ac:dyDescent="0.2">
      <c r="A71" s="119">
        <v>80</v>
      </c>
      <c r="B71" s="96">
        <f t="shared" si="11"/>
        <v>4.5732451197828461E-3</v>
      </c>
      <c r="C71" s="72">
        <f t="shared" si="12"/>
        <v>0.34732019727322738</v>
      </c>
      <c r="D71" s="88">
        <f t="shared" si="17"/>
        <v>0.68608019666054243</v>
      </c>
      <c r="E71" s="89"/>
      <c r="F71" s="90">
        <f t="shared" si="13"/>
        <v>4.573245119782853E-3</v>
      </c>
      <c r="G71" s="72">
        <f t="shared" si="14"/>
        <v>0.88913970501946171</v>
      </c>
      <c r="H71" s="72">
        <f t="shared" si="15"/>
        <v>0.34732019727322788</v>
      </c>
      <c r="I71" s="91">
        <f t="shared" si="16"/>
        <v>0.31391980333945779</v>
      </c>
      <c r="J71" s="11">
        <f t="shared" si="18"/>
        <v>71</v>
      </c>
      <c r="K71" s="31"/>
      <c r="L71" s="23" t="s">
        <v>1</v>
      </c>
      <c r="M71" s="24">
        <f>EXP(R68-R70)</f>
        <v>49.999999999999972</v>
      </c>
      <c r="N71" s="4" t="str">
        <f ca="1">_xlfn.FORMULATEXT(M71)</f>
        <v>=EXP(R68-R70)</v>
      </c>
      <c r="O71" s="12"/>
      <c r="P71" s="25"/>
      <c r="Q71" s="105" t="s">
        <v>73</v>
      </c>
      <c r="R71" s="22">
        <f>R68+R70/2</f>
        <v>5.3220338931653508</v>
      </c>
      <c r="S71" s="4" t="str">
        <f ca="1">_xlfn.FORMULATEXT(R71)</f>
        <v>=R68+R70/2</v>
      </c>
      <c r="T71" s="12"/>
      <c r="U71" s="53"/>
      <c r="V71" s="12"/>
      <c r="W71" s="12"/>
      <c r="X71" s="12"/>
      <c r="Y71" s="12"/>
      <c r="Z71" s="12"/>
      <c r="AA71" s="12"/>
      <c r="AB71" s="12"/>
    </row>
    <row r="72" spans="1:28" x14ac:dyDescent="0.2">
      <c r="A72" s="119">
        <v>85</v>
      </c>
      <c r="B72" s="87">
        <f t="shared" si="11"/>
        <v>4.167561766442375E-3</v>
      </c>
      <c r="C72" s="72">
        <f t="shared" si="12"/>
        <v>0.31651012289012337</v>
      </c>
      <c r="D72" s="88">
        <f t="shared" si="17"/>
        <v>0.70791338234180334</v>
      </c>
      <c r="E72" s="89"/>
      <c r="F72" s="90">
        <f t="shared" si="13"/>
        <v>4.4280343768450343E-3</v>
      </c>
      <c r="G72" s="72">
        <f t="shared" si="14"/>
        <v>0.86090753426113609</v>
      </c>
      <c r="H72" s="72">
        <f t="shared" si="15"/>
        <v>0.33629200557075695</v>
      </c>
      <c r="I72" s="91">
        <f t="shared" si="16"/>
        <v>0.33642471377706273</v>
      </c>
      <c r="J72" s="11">
        <f t="shared" si="18"/>
        <v>72</v>
      </c>
      <c r="K72" s="31"/>
      <c r="L72" s="29" t="s">
        <v>41</v>
      </c>
      <c r="M72" s="30">
        <f>_xlfn.LOGNORM.DIST(M71,R68,R69,0)</f>
        <v>5.1434494421579704E-3</v>
      </c>
      <c r="N72" s="4" t="str">
        <f ca="1">_xlfn.FORMULATEXT(M72)</f>
        <v>=LOGNORM.DIST(M71,R68,R69,0)</v>
      </c>
      <c r="O72" s="12"/>
      <c r="P72" s="31"/>
      <c r="Q72" s="32"/>
      <c r="R72" s="36"/>
      <c r="S72" s="18"/>
      <c r="T72" s="12"/>
      <c r="V72" s="12"/>
      <c r="W72" s="12"/>
      <c r="X72" s="12"/>
      <c r="Y72" s="12"/>
      <c r="Z72" s="12"/>
      <c r="AA72" s="12"/>
      <c r="AB72" s="12"/>
    </row>
    <row r="73" spans="1:28" x14ac:dyDescent="0.2">
      <c r="A73" s="119">
        <v>90</v>
      </c>
      <c r="B73" s="87">
        <f t="shared" si="11"/>
        <v>3.8044421703621028E-3</v>
      </c>
      <c r="C73" s="72">
        <f t="shared" si="12"/>
        <v>0.28893260048730862</v>
      </c>
      <c r="D73" s="88">
        <f t="shared" si="17"/>
        <v>0.72782672247167868</v>
      </c>
      <c r="E73" s="89"/>
      <c r="F73" s="90">
        <f t="shared" si="13"/>
        <v>4.2799974416573659E-3</v>
      </c>
      <c r="G73" s="72">
        <f t="shared" si="14"/>
        <v>0.83212588940344723</v>
      </c>
      <c r="H73" s="72">
        <f t="shared" si="15"/>
        <v>0.32504917554822221</v>
      </c>
      <c r="I73" s="91">
        <f t="shared" si="16"/>
        <v>0.35819547543364927</v>
      </c>
      <c r="J73" s="11">
        <f t="shared" si="18"/>
        <v>73</v>
      </c>
      <c r="K73" s="31"/>
      <c r="L73" s="29" t="s">
        <v>36</v>
      </c>
      <c r="M73" s="35">
        <f>M69*SQRT(((M69/M68)^2)-1)</f>
        <v>255.79511801439759</v>
      </c>
      <c r="N73" s="4" t="str">
        <f ca="1">_xlfn.FORMULATEXT(M73)</f>
        <v>=M69*SQRT(((M69/M68)^2)-1)</v>
      </c>
      <c r="O73" s="12"/>
      <c r="P73" s="12"/>
      <c r="Q73" s="12"/>
      <c r="R73" s="3"/>
      <c r="S73" s="3"/>
      <c r="T73" s="12"/>
      <c r="V73" s="12"/>
      <c r="W73" s="12"/>
      <c r="X73" s="12"/>
      <c r="Y73" s="12"/>
      <c r="Z73" s="12"/>
      <c r="AA73" s="12"/>
      <c r="AB73" s="12"/>
    </row>
    <row r="74" spans="1:28" x14ac:dyDescent="0.2">
      <c r="A74" s="119">
        <v>95</v>
      </c>
      <c r="B74" s="97">
        <f t="shared" si="11"/>
        <v>3.4789794814828988E-3</v>
      </c>
      <c r="C74" s="72">
        <f t="shared" si="12"/>
        <v>0.26421497386860515</v>
      </c>
      <c r="D74" s="88">
        <f t="shared" si="17"/>
        <v>0.74602053489916509</v>
      </c>
      <c r="E74" s="89"/>
      <c r="F74" s="90">
        <f t="shared" si="13"/>
        <v>4.131288134260943E-3</v>
      </c>
      <c r="G74" s="72">
        <f t="shared" si="14"/>
        <v>0.80321352056055828</v>
      </c>
      <c r="H74" s="72">
        <f t="shared" si="15"/>
        <v>0.31375528146896864</v>
      </c>
      <c r="I74" s="91">
        <f t="shared" si="16"/>
        <v>0.37922359735169253</v>
      </c>
      <c r="J74" s="11">
        <f t="shared" si="18"/>
        <v>74</v>
      </c>
      <c r="K74" s="31"/>
      <c r="L74" s="23" t="s">
        <v>43</v>
      </c>
      <c r="M74" s="47">
        <f>1-_xlfn.NORM.DIST(LN(B3),R68,R69,1)</f>
        <v>0.68608019666054221</v>
      </c>
      <c r="N74" s="4" t="str">
        <f ca="1">_xlfn.FORMULATEXT(M74)</f>
        <v>=1-NORM.DIST(LN(B3),R68,R69,1)</v>
      </c>
      <c r="O74" s="12"/>
      <c r="P74" s="12"/>
      <c r="Q74" s="12"/>
      <c r="R74" s="12"/>
      <c r="S74" s="3"/>
      <c r="T74" s="12"/>
      <c r="V74" s="12"/>
      <c r="W74" s="12"/>
      <c r="X74" s="12"/>
      <c r="Y74" s="12"/>
      <c r="Z74" s="12"/>
      <c r="AA74" s="12"/>
      <c r="AB74" s="12"/>
    </row>
    <row r="75" spans="1:28" x14ac:dyDescent="0.2">
      <c r="A75" s="119">
        <v>100</v>
      </c>
      <c r="B75" s="87">
        <f t="shared" si="11"/>
        <v>3.1868158761097611E-3</v>
      </c>
      <c r="C75" s="72">
        <f t="shared" si="12"/>
        <v>0.2420262832569211</v>
      </c>
      <c r="D75" s="88">
        <f t="shared" si="17"/>
        <v>0.76267198722878393</v>
      </c>
      <c r="E75" s="89"/>
      <c r="F75" s="90">
        <f t="shared" si="13"/>
        <v>3.9835198451372037E-3</v>
      </c>
      <c r="G75" s="72">
        <f t="shared" si="14"/>
        <v>0.77448410642214649</v>
      </c>
      <c r="H75" s="72">
        <f t="shared" si="15"/>
        <v>0.30253285407115155</v>
      </c>
      <c r="I75" s="91">
        <f t="shared" si="16"/>
        <v>0.39950994811796647</v>
      </c>
      <c r="J75" s="11">
        <f t="shared" si="18"/>
        <v>75</v>
      </c>
      <c r="K75" s="12"/>
      <c r="V75" s="12"/>
      <c r="W75" s="12"/>
      <c r="X75" s="12"/>
      <c r="Y75" s="12"/>
      <c r="Z75" s="12"/>
      <c r="AA75" s="12"/>
      <c r="AB75" s="12"/>
    </row>
    <row r="76" spans="1:28" x14ac:dyDescent="0.2">
      <c r="A76" s="119">
        <v>110</v>
      </c>
      <c r="B76" s="87">
        <f t="shared" si="11"/>
        <v>2.6874691038387428E-3</v>
      </c>
      <c r="C76" s="72">
        <f t="shared" si="12"/>
        <v>0.20410283613997438</v>
      </c>
      <c r="D76" s="88">
        <f t="shared" si="17"/>
        <v>0.79195647855171347</v>
      </c>
      <c r="E76" s="89"/>
      <c r="F76" s="90">
        <f t="shared" si="13"/>
        <v>3.6952700177782737E-3</v>
      </c>
      <c r="G76" s="72">
        <f t="shared" si="14"/>
        <v>0.71844198321270891</v>
      </c>
      <c r="H76" s="72">
        <f t="shared" si="15"/>
        <v>0.28064139969246493</v>
      </c>
      <c r="I76" s="91">
        <f t="shared" si="16"/>
        <v>0.43789387163687898</v>
      </c>
      <c r="J76" s="11">
        <f t="shared" si="18"/>
        <v>76</v>
      </c>
      <c r="K76" s="7" t="s">
        <v>5</v>
      </c>
      <c r="L76" s="8" t="s">
        <v>6</v>
      </c>
      <c r="M76" s="9" t="s">
        <v>7</v>
      </c>
      <c r="N76" s="10" t="s">
        <v>8</v>
      </c>
      <c r="O76" s="8" t="s">
        <v>9</v>
      </c>
      <c r="P76" s="8" t="s">
        <v>10</v>
      </c>
      <c r="Q76" s="8" t="s">
        <v>11</v>
      </c>
      <c r="R76" s="8" t="s">
        <v>12</v>
      </c>
      <c r="S76" s="8" t="s">
        <v>13</v>
      </c>
      <c r="V76" s="12"/>
      <c r="W76" s="12"/>
      <c r="X76" s="12"/>
      <c r="Y76" s="12"/>
      <c r="Z76" s="12"/>
      <c r="AA76" s="12"/>
      <c r="AB76" s="12"/>
    </row>
    <row r="77" spans="1:28" x14ac:dyDescent="0.2">
      <c r="A77" s="119">
        <v>120</v>
      </c>
      <c r="B77" s="87">
        <f t="shared" si="11"/>
        <v>2.2809184938808315E-3</v>
      </c>
      <c r="C77" s="72">
        <f t="shared" si="12"/>
        <v>0.17322689698654506</v>
      </c>
      <c r="D77" s="88">
        <f t="shared" si="17"/>
        <v>0.81673003877160166</v>
      </c>
      <c r="E77" s="89"/>
      <c r="F77" s="90">
        <f t="shared" si="13"/>
        <v>3.4213777408212483E-3</v>
      </c>
      <c r="G77" s="72">
        <f t="shared" si="14"/>
        <v>0.66519128442833209</v>
      </c>
      <c r="H77" s="72">
        <f t="shared" si="15"/>
        <v>0.25984034547981771</v>
      </c>
      <c r="I77" s="91">
        <f t="shared" si="16"/>
        <v>0.47346354919952244</v>
      </c>
      <c r="J77" s="11">
        <f t="shared" si="18"/>
        <v>77</v>
      </c>
      <c r="K77" s="17" t="s">
        <v>32</v>
      </c>
      <c r="L77" s="16" t="s">
        <v>33</v>
      </c>
      <c r="M77" s="12"/>
      <c r="N77" s="12"/>
      <c r="P77" s="17" t="s">
        <v>32</v>
      </c>
      <c r="Q77" s="16" t="s">
        <v>33</v>
      </c>
      <c r="R77" s="17"/>
      <c r="S77" s="51"/>
      <c r="V77" s="12"/>
      <c r="W77" s="12"/>
      <c r="X77" s="12"/>
      <c r="Y77" s="12"/>
      <c r="Z77" s="12"/>
      <c r="AA77" s="12"/>
      <c r="AB77" s="12"/>
    </row>
    <row r="78" spans="1:28" x14ac:dyDescent="0.2">
      <c r="A78" s="119">
        <v>130</v>
      </c>
      <c r="B78" s="87">
        <f t="shared" si="11"/>
        <v>1.9475661404493639E-3</v>
      </c>
      <c r="C78" s="72">
        <f t="shared" si="12"/>
        <v>0.14791008100078623</v>
      </c>
      <c r="D78" s="88">
        <f t="shared" si="17"/>
        <v>0.83781834412098366</v>
      </c>
      <c r="E78" s="89"/>
      <c r="F78" s="90">
        <f t="shared" si="13"/>
        <v>3.1647949782302167E-3</v>
      </c>
      <c r="G78" s="72">
        <f t="shared" si="14"/>
        <v>0.61530593696326963</v>
      </c>
      <c r="H78" s="72">
        <f t="shared" si="15"/>
        <v>0.24035388162627766</v>
      </c>
      <c r="I78" s="91">
        <f t="shared" si="16"/>
        <v>0.50637932807774688</v>
      </c>
      <c r="J78" s="11">
        <f t="shared" si="18"/>
        <v>78</v>
      </c>
      <c r="K78" s="1" t="s">
        <v>79</v>
      </c>
      <c r="M78" s="12"/>
      <c r="N78" s="12"/>
      <c r="P78" s="52" t="str">
        <f>CHAR(COLUMN(F25)+64)&amp;ROW(F25)</f>
        <v>F25</v>
      </c>
      <c r="Q78" s="12" t="str">
        <f ca="1">_xlfn.FORMULATEXT(F25)</f>
        <v>=1-C25</v>
      </c>
      <c r="R78" s="12"/>
      <c r="S78" s="12"/>
      <c r="V78" s="12"/>
      <c r="W78" s="12"/>
      <c r="X78" s="12"/>
      <c r="Y78" s="12"/>
      <c r="Z78" s="12"/>
      <c r="AA78" s="12"/>
      <c r="AB78" s="12"/>
    </row>
    <row r="79" spans="1:28" x14ac:dyDescent="0.2">
      <c r="A79" s="119">
        <v>140</v>
      </c>
      <c r="B79" s="87">
        <f t="shared" si="11"/>
        <v>1.6723351652904051E-3</v>
      </c>
      <c r="C79" s="72">
        <f t="shared" si="12"/>
        <v>0.12700735786128142</v>
      </c>
      <c r="D79" s="88">
        <f t="shared" si="17"/>
        <v>0.85587472168695422</v>
      </c>
      <c r="E79" s="89"/>
      <c r="F79" s="90">
        <f t="shared" si="13"/>
        <v>2.9265865392582085E-3</v>
      </c>
      <c r="G79" s="72">
        <f t="shared" si="14"/>
        <v>0.56899296321853965</v>
      </c>
      <c r="H79" s="72">
        <f t="shared" si="15"/>
        <v>0.22226287625724248</v>
      </c>
      <c r="I79" s="91">
        <f t="shared" si="16"/>
        <v>0.53682081539153215</v>
      </c>
      <c r="J79" s="11">
        <f t="shared" si="18"/>
        <v>79</v>
      </c>
      <c r="K79" s="52" t="str">
        <f>CHAR(COLUMN(B26)+64)&amp;ROW(B26)</f>
        <v>B26</v>
      </c>
      <c r="L79" s="45" t="str">
        <f ca="1">_xlfn.FORMULATEXT(B26)</f>
        <v>=LOGNORM.INV(A26,R$55,R$58)</v>
      </c>
      <c r="M79" s="12"/>
      <c r="N79" s="12"/>
      <c r="P79" s="52" t="str">
        <f>CHAR(COLUMN(G25)+64)&amp;ROW(G25)</f>
        <v>G25</v>
      </c>
      <c r="Q79" s="12" t="str">
        <f ca="1">_xlfn.FORMULATEXT(G25)</f>
        <v>=F25/E25</v>
      </c>
      <c r="R79" s="12"/>
      <c r="S79" s="12"/>
      <c r="V79" s="12"/>
      <c r="W79" s="12"/>
      <c r="X79" s="12"/>
      <c r="Y79" s="12"/>
      <c r="Z79" s="12"/>
      <c r="AA79" s="12"/>
      <c r="AB79" s="12"/>
    </row>
    <row r="80" spans="1:28" x14ac:dyDescent="0.2">
      <c r="A80" s="119">
        <v>150</v>
      </c>
      <c r="B80" s="87">
        <f t="shared" si="11"/>
        <v>1.4435799746478335E-3</v>
      </c>
      <c r="C80" s="72">
        <f t="shared" si="12"/>
        <v>0.10963428997179439</v>
      </c>
      <c r="D80" s="88">
        <f t="shared" si="17"/>
        <v>0.8714196807971486</v>
      </c>
      <c r="E80" s="89"/>
      <c r="F80" s="90">
        <f t="shared" si="13"/>
        <v>2.7067124524646886E-3</v>
      </c>
      <c r="G80" s="72">
        <f t="shared" si="14"/>
        <v>0.52624459186461225</v>
      </c>
      <c r="H80" s="72">
        <f t="shared" si="15"/>
        <v>0.20556429369711454</v>
      </c>
      <c r="I80" s="91">
        <f t="shared" si="16"/>
        <v>0.56497224070589802</v>
      </c>
      <c r="J80" s="11">
        <f t="shared" si="18"/>
        <v>80</v>
      </c>
      <c r="K80" s="52" t="str">
        <f>CHAR(COLUMN(C26)+64)&amp;ROW(C26)</f>
        <v>C26</v>
      </c>
      <c r="L80" s="45" t="str">
        <f ca="1">_xlfn.FORMULATEXT(C26)</f>
        <v>=LOGNORM.DIST(B26,R$68,R$69,1)</v>
      </c>
      <c r="M80" s="12"/>
      <c r="N80" s="12"/>
      <c r="P80" s="52" t="str">
        <f>CHAR(COLUMN(H25)+64)&amp;ROW(H25)</f>
        <v>H25</v>
      </c>
      <c r="Q80" s="12" t="str">
        <f ca="1">_xlfn.FORMULATEXT(H25)</f>
        <v>=B$3*F25/E25</v>
      </c>
      <c r="R80" s="12"/>
      <c r="S80" s="12"/>
      <c r="V80" s="12"/>
      <c r="W80" s="12"/>
      <c r="X80" s="12"/>
      <c r="Y80" s="12"/>
      <c r="Z80" s="12"/>
      <c r="AA80" s="12"/>
      <c r="AB80" s="12"/>
    </row>
    <row r="81" spans="1:28" x14ac:dyDescent="0.2">
      <c r="A81" s="119">
        <v>160</v>
      </c>
      <c r="B81" s="87">
        <f t="shared" si="11"/>
        <v>1.2522527552702271E-3</v>
      </c>
      <c r="C81" s="72">
        <f t="shared" si="12"/>
        <v>9.5103731071613754E-2</v>
      </c>
      <c r="D81" s="88">
        <f t="shared" si="17"/>
        <v>0.88487086412450633</v>
      </c>
      <c r="E81" s="89"/>
      <c r="F81" s="90">
        <f t="shared" si="13"/>
        <v>2.5045055105404552E-3</v>
      </c>
      <c r="G81" s="72">
        <f t="shared" si="14"/>
        <v>0.48693110308666165</v>
      </c>
      <c r="H81" s="72">
        <f t="shared" si="15"/>
        <v>0.19020746214322756</v>
      </c>
      <c r="I81" s="91">
        <f t="shared" si="16"/>
        <v>0.59101399068357829</v>
      </c>
      <c r="J81" s="11">
        <f t="shared" si="18"/>
        <v>81</v>
      </c>
      <c r="K81" s="52" t="str">
        <f>CHAR(COLUMN(E25)+64)&amp;ROW(E25)</f>
        <v>E25</v>
      </c>
      <c r="L81" s="12" t="str">
        <f ca="1">_xlfn.FORMULATEXT(E25)</f>
        <v>=1-A25</v>
      </c>
      <c r="N81" s="12"/>
      <c r="P81" s="52" t="str">
        <f>CHAR(COLUMN(I26)+64)&amp;ROW(I26)</f>
        <v>I26</v>
      </c>
      <c r="Q81" s="12" t="str">
        <f ca="1">_xlfn.FORMULATEXT(I26)</f>
        <v>=H26/B26</v>
      </c>
      <c r="R81" s="12"/>
      <c r="S81" s="12"/>
      <c r="V81" s="12"/>
      <c r="W81" s="12"/>
      <c r="X81" s="12"/>
      <c r="Y81" s="12"/>
      <c r="Z81" s="12"/>
      <c r="AA81" s="12"/>
      <c r="AB81" s="12"/>
    </row>
    <row r="82" spans="1:28" x14ac:dyDescent="0.2">
      <c r="A82" s="119">
        <v>170</v>
      </c>
      <c r="B82" s="87">
        <f t="shared" si="11"/>
        <v>1.0912769923530805E-3</v>
      </c>
      <c r="C82" s="72">
        <f t="shared" si="12"/>
        <v>8.2878247357492066E-2</v>
      </c>
      <c r="D82" s="88">
        <f t="shared" si="17"/>
        <v>0.89656574196002337</v>
      </c>
      <c r="E82" s="89"/>
      <c r="F82" s="90">
        <f t="shared" si="13"/>
        <v>2.3189636087502935E-3</v>
      </c>
      <c r="G82" s="72">
        <f t="shared" si="14"/>
        <v>0.45085766562475549</v>
      </c>
      <c r="H82" s="72">
        <f t="shared" si="15"/>
        <v>0.17611627563467044</v>
      </c>
      <c r="I82" s="91">
        <f t="shared" si="16"/>
        <v>0.61511791752253009</v>
      </c>
      <c r="J82" s="11">
        <f t="shared" si="18"/>
        <v>82</v>
      </c>
      <c r="V82" s="12"/>
      <c r="W82" s="12"/>
      <c r="X82" s="12"/>
      <c r="Y82" s="12"/>
      <c r="Z82" s="12"/>
      <c r="AA82" s="12"/>
      <c r="AB82" s="12"/>
    </row>
    <row r="83" spans="1:28" x14ac:dyDescent="0.2">
      <c r="A83" s="119">
        <v>180</v>
      </c>
      <c r="B83" s="87">
        <f t="shared" si="11"/>
        <v>9.5507923837588561E-4</v>
      </c>
      <c r="C83" s="72">
        <f t="shared" si="12"/>
        <v>7.2534557146157849E-2</v>
      </c>
      <c r="D83" s="88">
        <f t="shared" si="17"/>
        <v>0.90677887036448712</v>
      </c>
      <c r="E83" s="89"/>
      <c r="F83" s="90">
        <f t="shared" si="13"/>
        <v>2.1489282863457436E-3</v>
      </c>
      <c r="G83" s="72">
        <f t="shared" si="14"/>
        <v>0.41779904916186861</v>
      </c>
      <c r="H83" s="72">
        <f t="shared" si="15"/>
        <v>0.16320275357885525</v>
      </c>
      <c r="I83" s="91">
        <f t="shared" si="16"/>
        <v>0.63744495626740927</v>
      </c>
      <c r="J83" s="11">
        <f t="shared" si="18"/>
        <v>83</v>
      </c>
      <c r="V83" s="12"/>
      <c r="W83" s="12"/>
      <c r="X83" s="12"/>
      <c r="Y83" s="12"/>
      <c r="Z83" s="12"/>
      <c r="AA83" s="12"/>
      <c r="AB83" s="12"/>
    </row>
    <row r="84" spans="1:28" x14ac:dyDescent="0.2">
      <c r="A84" s="119">
        <v>190</v>
      </c>
      <c r="B84" s="87">
        <f t="shared" si="11"/>
        <v>8.3923904081652592E-4</v>
      </c>
      <c r="C84" s="72">
        <f t="shared" si="12"/>
        <v>6.3736944244447286E-2</v>
      </c>
      <c r="D84" s="88">
        <f t="shared" si="17"/>
        <v>0.91573508716361052</v>
      </c>
      <c r="E84" s="89"/>
      <c r="F84" s="90">
        <f t="shared" si="13"/>
        <v>1.9931927219392471E-3</v>
      </c>
      <c r="G84" s="72">
        <f t="shared" si="14"/>
        <v>0.38752062100623835</v>
      </c>
      <c r="H84" s="72">
        <f t="shared" si="15"/>
        <v>0.15137524258056215</v>
      </c>
      <c r="I84" s="91">
        <f t="shared" si="16"/>
        <v>0.65814414702039969</v>
      </c>
      <c r="J84" s="11">
        <f t="shared" si="18"/>
        <v>84</v>
      </c>
      <c r="K84" s="17" t="s">
        <v>32</v>
      </c>
      <c r="L84" s="16" t="s">
        <v>33</v>
      </c>
      <c r="M84" s="12"/>
      <c r="N84" s="12"/>
      <c r="O84" s="12"/>
      <c r="P84" s="17" t="s">
        <v>32</v>
      </c>
      <c r="Q84" s="16" t="s">
        <v>33</v>
      </c>
      <c r="R84" s="12"/>
      <c r="S84" s="12"/>
      <c r="V84" s="12"/>
      <c r="W84" s="12"/>
      <c r="X84" s="12"/>
      <c r="Y84" s="12"/>
      <c r="Z84" s="12"/>
      <c r="AA84" s="12"/>
      <c r="AB84" s="12"/>
    </row>
    <row r="85" spans="1:28" x14ac:dyDescent="0.2">
      <c r="A85" s="119">
        <v>200</v>
      </c>
      <c r="B85" s="87">
        <f t="shared" si="11"/>
        <v>7.4022629056735238E-4</v>
      </c>
      <c r="C85" s="72">
        <f t="shared" si="12"/>
        <v>5.6217310582051191E-2</v>
      </c>
      <c r="D85" s="88">
        <f t="shared" si="17"/>
        <v>0.92361966637808324</v>
      </c>
      <c r="E85" s="89"/>
      <c r="F85" s="90">
        <f t="shared" si="13"/>
        <v>1.8505657264183809E-3</v>
      </c>
      <c r="G85" s="72">
        <f t="shared" si="14"/>
        <v>0.35979078772512696</v>
      </c>
      <c r="H85" s="65">
        <f t="shared" si="15"/>
        <v>0.14054327645512799</v>
      </c>
      <c r="I85" s="91">
        <f t="shared" si="16"/>
        <v>0.67735249992673185</v>
      </c>
      <c r="J85" s="11">
        <f t="shared" si="18"/>
        <v>85</v>
      </c>
      <c r="K85" s="52" t="str">
        <f>CHAR(COLUMN(A55)+64)&amp;ROW(A55)</f>
        <v>A55</v>
      </c>
      <c r="L85" s="3" t="s">
        <v>78</v>
      </c>
      <c r="M85" s="12"/>
      <c r="N85" s="12"/>
      <c r="O85" s="12"/>
      <c r="P85" s="52" t="str">
        <f>CHAR(COLUMN(F55)+64)&amp;ROW(F55)</f>
        <v>F55</v>
      </c>
      <c r="Q85" s="46" t="str">
        <f ca="1">_xlfn.FORMULATEXT(F55)</f>
        <v>=LOGNORM.DIST(A55,R$68,R$69,0)</v>
      </c>
      <c r="R85" s="52"/>
      <c r="S85" s="12"/>
      <c r="V85" s="12"/>
      <c r="W85" s="12"/>
      <c r="X85" s="12"/>
      <c r="Y85" s="12"/>
      <c r="Z85" s="12"/>
      <c r="AA85" s="12"/>
      <c r="AB85" s="12"/>
    </row>
    <row r="86" spans="1:28" x14ac:dyDescent="0.2">
      <c r="A86" s="119">
        <v>220</v>
      </c>
      <c r="B86" s="87">
        <f t="shared" si="11"/>
        <v>5.8187362480930402E-4</v>
      </c>
      <c r="C86" s="72">
        <f t="shared" si="12"/>
        <v>4.4191040904986878E-2</v>
      </c>
      <c r="D86" s="88">
        <f t="shared" si="17"/>
        <v>0.93676266069794611</v>
      </c>
      <c r="E86" s="89"/>
      <c r="F86" s="90">
        <f t="shared" si="13"/>
        <v>1.6001524682255905E-3</v>
      </c>
      <c r="G86" s="72">
        <f t="shared" si="14"/>
        <v>0.31110492797110789</v>
      </c>
      <c r="H86" s="72">
        <f t="shared" si="15"/>
        <v>0.12152536248871426</v>
      </c>
      <c r="I86" s="91">
        <f t="shared" si="16"/>
        <v>0.71178699443436888</v>
      </c>
      <c r="J86" s="11">
        <f t="shared" si="18"/>
        <v>86</v>
      </c>
      <c r="K86" s="52" t="str">
        <f>CHAR(COLUMN(B55)+64)&amp;ROW(B55)</f>
        <v>B55</v>
      </c>
      <c r="L86" s="45" t="str">
        <f ca="1">_xlfn.FORMULATEXT(B55)</f>
        <v>=LOGNORM.DIST(A55,$R$55,$R$58,0)</v>
      </c>
      <c r="M86" s="12"/>
      <c r="N86" s="12"/>
      <c r="O86" s="12"/>
      <c r="P86" s="52" t="str">
        <f>CHAR(COLUMN(G55)+64)&amp;ROW(G55)</f>
        <v>G55</v>
      </c>
      <c r="Q86" s="12" t="str">
        <f ca="1">_xlfn.FORMULATEXT(G55)</f>
        <v>=F55/M$72</v>
      </c>
      <c r="R86" s="52"/>
      <c r="S86" s="12"/>
      <c r="V86" s="12"/>
      <c r="W86" s="12"/>
      <c r="X86" s="12"/>
      <c r="Y86" s="12"/>
      <c r="Z86" s="12"/>
      <c r="AA86" s="12"/>
      <c r="AB86" s="12"/>
    </row>
    <row r="87" spans="1:28" x14ac:dyDescent="0.2">
      <c r="A87" s="119">
        <v>240</v>
      </c>
      <c r="B87" s="87">
        <f t="shared" ref="B87:B102" si="19">_xlfn.LOGNORM.DIST(A87,$R$55,$R$58,0)</f>
        <v>4.6315914464713752E-4</v>
      </c>
      <c r="C87" s="72">
        <f t="shared" si="12"/>
        <v>3.5175137407762978E-2</v>
      </c>
      <c r="D87" s="88">
        <f t="shared" si="17"/>
        <v>0.94715765956481612</v>
      </c>
      <c r="E87" s="89"/>
      <c r="F87" s="90">
        <f t="shared" si="13"/>
        <v>1.3894774339414109E-3</v>
      </c>
      <c r="G87" s="72">
        <f t="shared" si="14"/>
        <v>0.27014505529161881</v>
      </c>
      <c r="H87" s="72">
        <f t="shared" si="15"/>
        <v>0.1055254122232888</v>
      </c>
      <c r="I87" s="91">
        <f t="shared" si="16"/>
        <v>0.74162322870154751</v>
      </c>
      <c r="J87" s="11">
        <f t="shared" si="18"/>
        <v>87</v>
      </c>
      <c r="K87" s="52" t="str">
        <f>CHAR(COLUMN(C55)+64)&amp;ROW(C55)</f>
        <v>C55</v>
      </c>
      <c r="L87" s="45" t="str">
        <f ca="1">_xlfn.FORMULATEXT(C55)</f>
        <v>=B55/M$59</v>
      </c>
      <c r="M87" s="12"/>
      <c r="N87" s="12"/>
      <c r="O87" s="12"/>
      <c r="P87" s="52" t="str">
        <f>CHAR(COLUMN(H55)+64)&amp;ROW(H55)</f>
        <v>H55</v>
      </c>
      <c r="Q87" s="46" t="str">
        <f ca="1">_xlfn.FORMULATEXT(H55)</f>
        <v>=F55/M$59</v>
      </c>
      <c r="R87" s="12"/>
      <c r="S87" s="12"/>
      <c r="V87" s="12"/>
      <c r="W87" s="12"/>
      <c r="X87" s="12"/>
      <c r="Y87" s="12"/>
      <c r="Z87" s="12"/>
      <c r="AA87" s="12"/>
      <c r="AB87" s="12"/>
    </row>
    <row r="88" spans="1:28" x14ac:dyDescent="0.2">
      <c r="A88" s="119">
        <v>260</v>
      </c>
      <c r="B88" s="87">
        <f t="shared" si="19"/>
        <v>3.7280320651640505E-4</v>
      </c>
      <c r="C88" s="72">
        <f t="shared" si="12"/>
        <v>2.8312954989282928E-2</v>
      </c>
      <c r="D88" s="88">
        <f t="shared" ref="D88:D102" si="20">_xlfn.LOGNORM.DIST(A88,$R$55,$R$58,1)</f>
        <v>0.95547731010986359</v>
      </c>
      <c r="E88" s="89"/>
      <c r="F88" s="90">
        <f t="shared" si="13"/>
        <v>1.2116104211783146E-3</v>
      </c>
      <c r="G88" s="72">
        <f t="shared" si="14"/>
        <v>0.23556378551083315</v>
      </c>
      <c r="H88" s="72">
        <f t="shared" si="15"/>
        <v>9.2017103715169371E-2</v>
      </c>
      <c r="I88" s="91">
        <f t="shared" si="16"/>
        <v>0.76758454101239504</v>
      </c>
      <c r="J88" s="11">
        <f t="shared" si="18"/>
        <v>88</v>
      </c>
      <c r="K88" s="52" t="str">
        <f>CHAR(COLUMN(D55)+64)&amp;ROW(D55)</f>
        <v>D55</v>
      </c>
      <c r="L88" s="45" t="str">
        <f ca="1">_xlfn.FORMULATEXT(D55)</f>
        <v>=LOGNORM.DIST(A55,R$55,R$58,1)</v>
      </c>
      <c r="M88" s="12"/>
      <c r="N88" s="12"/>
      <c r="O88" s="12"/>
      <c r="P88" s="52" t="str">
        <f>CHAR(COLUMN(I55)+64)&amp;ROW(I55)</f>
        <v>I55</v>
      </c>
      <c r="Q88" s="46" t="str">
        <f ca="1">_xlfn.FORMULATEXT(I55)</f>
        <v>=LOGNORM.DIST(A55,R$68,R$69,1)</v>
      </c>
      <c r="R88" s="12"/>
      <c r="S88" s="12"/>
      <c r="V88" s="12"/>
      <c r="W88" s="12"/>
      <c r="X88" s="12"/>
      <c r="Y88" s="12"/>
      <c r="Z88" s="12"/>
      <c r="AA88" s="12"/>
      <c r="AB88" s="12"/>
    </row>
    <row r="89" spans="1:28" x14ac:dyDescent="0.2">
      <c r="A89" s="119">
        <v>280</v>
      </c>
      <c r="B89" s="87">
        <f t="shared" si="19"/>
        <v>3.0309463240961167E-4</v>
      </c>
      <c r="C89" s="72">
        <f t="shared" si="12"/>
        <v>2.3018859642048074E-2</v>
      </c>
      <c r="D89" s="88">
        <f t="shared" si="20"/>
        <v>0.9622069296233815</v>
      </c>
      <c r="E89" s="89"/>
      <c r="F89" s="90">
        <f t="shared" si="13"/>
        <v>1.0608312134336413E-3</v>
      </c>
      <c r="G89" s="72">
        <f t="shared" si="14"/>
        <v>0.20624898239275044</v>
      </c>
      <c r="H89" s="72">
        <f t="shared" si="15"/>
        <v>8.0566008747168294E-2</v>
      </c>
      <c r="I89" s="91">
        <f t="shared" si="16"/>
        <v>0.79026799840778506</v>
      </c>
      <c r="J89" s="11">
        <f t="shared" si="18"/>
        <v>89</v>
      </c>
      <c r="L89" s="3" t="s">
        <v>82</v>
      </c>
      <c r="M89" s="12"/>
      <c r="N89" s="12"/>
      <c r="O89" s="12"/>
      <c r="P89" s="12"/>
      <c r="Q89" s="12"/>
      <c r="R89" s="12"/>
      <c r="S89" s="12"/>
      <c r="V89" s="12"/>
      <c r="W89" s="12"/>
      <c r="X89" s="12"/>
      <c r="Y89" s="12"/>
      <c r="Z89" s="12"/>
      <c r="AA89" s="12"/>
      <c r="AB89" s="12"/>
    </row>
    <row r="90" spans="1:28" x14ac:dyDescent="0.2">
      <c r="A90" s="119">
        <v>300</v>
      </c>
      <c r="B90" s="87">
        <f t="shared" si="19"/>
        <v>2.4865737409546571E-4</v>
      </c>
      <c r="C90" s="72">
        <f t="shared" si="12"/>
        <v>1.8884561391798019E-2</v>
      </c>
      <c r="D90" s="88">
        <f t="shared" si="20"/>
        <v>0.96770256431776969</v>
      </c>
      <c r="E90" s="89"/>
      <c r="F90" s="90">
        <f t="shared" si="13"/>
        <v>9.3246515285799519E-4</v>
      </c>
      <c r="G90" s="72">
        <f t="shared" si="14"/>
        <v>0.18129178936126042</v>
      </c>
      <c r="H90" s="72">
        <f t="shared" si="15"/>
        <v>7.081710521924249E-2</v>
      </c>
      <c r="I90" s="91">
        <f t="shared" si="16"/>
        <v>0.81016701811818159</v>
      </c>
      <c r="J90" s="11">
        <f t="shared" si="18"/>
        <v>90</v>
      </c>
      <c r="V90" s="12"/>
      <c r="W90" s="12"/>
      <c r="X90" s="12"/>
      <c r="Y90" s="12"/>
      <c r="Z90" s="12"/>
      <c r="AA90" s="12"/>
      <c r="AB90" s="12"/>
    </row>
    <row r="91" spans="1:28" x14ac:dyDescent="0.2">
      <c r="A91" s="119">
        <v>320</v>
      </c>
      <c r="B91" s="87">
        <f t="shared" si="19"/>
        <v>2.0567643301334573E-4</v>
      </c>
      <c r="C91" s="72">
        <f t="shared" si="12"/>
        <v>1.5620325921222651E-2</v>
      </c>
      <c r="D91" s="88">
        <f t="shared" si="20"/>
        <v>0.97222936794653769</v>
      </c>
      <c r="E91" s="89"/>
      <c r="F91" s="90">
        <f t="shared" si="13"/>
        <v>8.2270573205338164E-4</v>
      </c>
      <c r="G91" s="72">
        <f t="shared" si="14"/>
        <v>0.1599521374333194</v>
      </c>
      <c r="H91" s="72">
        <f t="shared" si="15"/>
        <v>6.24813036848905E-2</v>
      </c>
      <c r="I91" s="91">
        <f t="shared" si="16"/>
        <v>0.82769049232219882</v>
      </c>
      <c r="J91" s="11">
        <f t="shared" si="18"/>
        <v>91</v>
      </c>
      <c r="V91" s="12"/>
      <c r="W91" s="12"/>
      <c r="X91" s="12"/>
      <c r="Y91" s="12"/>
      <c r="Z91" s="12"/>
      <c r="AA91" s="12"/>
      <c r="AB91" s="12"/>
    </row>
    <row r="92" spans="1:28" x14ac:dyDescent="0.2">
      <c r="A92" s="119">
        <v>340</v>
      </c>
      <c r="B92" s="87">
        <f t="shared" si="19"/>
        <v>1.7140085044108755E-4</v>
      </c>
      <c r="C92" s="72">
        <f t="shared" si="12"/>
        <v>1.3017228604362281E-2</v>
      </c>
      <c r="D92" s="88">
        <f t="shared" si="20"/>
        <v>0.97598749608258062</v>
      </c>
      <c r="E92" s="89"/>
      <c r="F92" s="90">
        <f t="shared" si="13"/>
        <v>7.2845361437462301E-4</v>
      </c>
      <c r="G92" s="72">
        <f t="shared" si="14"/>
        <v>0.14162744721546153</v>
      </c>
      <c r="H92" s="72">
        <f t="shared" si="15"/>
        <v>5.5323221568539763E-2</v>
      </c>
      <c r="I92" s="91">
        <f t="shared" si="16"/>
        <v>0.84317850321013532</v>
      </c>
      <c r="J92" s="11">
        <f t="shared" si="18"/>
        <v>92</v>
      </c>
      <c r="T92" s="89"/>
      <c r="U92" s="12"/>
      <c r="V92" s="12"/>
      <c r="W92" s="12"/>
      <c r="X92" s="12"/>
      <c r="Y92" s="12"/>
      <c r="Z92" s="12"/>
      <c r="AA92" s="12"/>
      <c r="AB92" s="12"/>
    </row>
    <row r="93" spans="1:28" x14ac:dyDescent="0.2">
      <c r="A93" s="119">
        <v>350</v>
      </c>
      <c r="B93" s="87">
        <f t="shared" si="19"/>
        <v>1.5687624542958328E-4</v>
      </c>
      <c r="C93" s="72">
        <f t="shared" si="12"/>
        <v>1.1914141289822948E-2</v>
      </c>
      <c r="D93" s="88">
        <f t="shared" si="20"/>
        <v>0.97762758130260374</v>
      </c>
      <c r="E93" s="89"/>
      <c r="F93" s="90">
        <f t="shared" si="13"/>
        <v>6.8633357375442712E-4</v>
      </c>
      <c r="G93" s="72">
        <f t="shared" si="14"/>
        <v>0.13343838244601683</v>
      </c>
      <c r="H93" s="72">
        <f t="shared" si="15"/>
        <v>5.212436814297542E-2</v>
      </c>
      <c r="I93" s="91">
        <f t="shared" si="16"/>
        <v>0.85024985808623144</v>
      </c>
      <c r="J93" s="11">
        <f t="shared" si="18"/>
        <v>93</v>
      </c>
      <c r="T93" s="89"/>
      <c r="U93" s="12"/>
      <c r="V93" s="12"/>
      <c r="W93" s="12"/>
      <c r="X93" s="12"/>
      <c r="Y93" s="12"/>
      <c r="Z93" s="12"/>
      <c r="AA93" s="12"/>
      <c r="AB93" s="12"/>
    </row>
    <row r="94" spans="1:28" x14ac:dyDescent="0.2">
      <c r="A94" s="119">
        <v>400</v>
      </c>
      <c r="B94" s="87">
        <f t="shared" si="19"/>
        <v>1.0313285947768297E-4</v>
      </c>
      <c r="C94" s="72">
        <f t="shared" si="12"/>
        <v>7.832539949409436E-3</v>
      </c>
      <c r="D94" s="88">
        <f t="shared" si="20"/>
        <v>0.98401445574915247</v>
      </c>
      <c r="E94" s="89"/>
      <c r="F94" s="90">
        <f t="shared" si="13"/>
        <v>5.1566429738841412E-4</v>
      </c>
      <c r="G94" s="72">
        <f t="shared" si="14"/>
        <v>0.10025651135244046</v>
      </c>
      <c r="H94" s="72">
        <f t="shared" si="15"/>
        <v>3.9162699747047128E-2</v>
      </c>
      <c r="I94" s="91">
        <f t="shared" si="16"/>
        <v>0.88004908263462434</v>
      </c>
      <c r="J94" s="11">
        <f t="shared" si="18"/>
        <v>94</v>
      </c>
      <c r="K94" s="12"/>
      <c r="L94" s="12"/>
      <c r="M94" s="92"/>
      <c r="N94" s="93"/>
      <c r="O94" s="93"/>
      <c r="P94" s="94"/>
      <c r="Q94" s="94"/>
      <c r="R94" s="11"/>
      <c r="S94" s="102"/>
      <c r="T94" s="102"/>
      <c r="U94" s="12"/>
      <c r="V94" s="12"/>
      <c r="W94" s="12"/>
      <c r="X94" s="12"/>
      <c r="Y94" s="12"/>
      <c r="Z94" s="12"/>
      <c r="AA94" s="12"/>
      <c r="AB94" s="12"/>
    </row>
    <row r="95" spans="1:28" x14ac:dyDescent="0.2">
      <c r="A95" s="119">
        <v>500</v>
      </c>
      <c r="B95" s="87">
        <f t="shared" si="19"/>
        <v>4.904611482624952E-5</v>
      </c>
      <c r="C95" s="72">
        <f t="shared" si="12"/>
        <v>3.7248618499039067E-3</v>
      </c>
      <c r="D95" s="88">
        <f t="shared" si="20"/>
        <v>0.9912237660308103</v>
      </c>
      <c r="E95" s="89"/>
      <c r="F95" s="90">
        <f t="shared" si="13"/>
        <v>3.0653821766405971E-4</v>
      </c>
      <c r="G95" s="72">
        <f t="shared" si="14"/>
        <v>5.9597789598462438E-2</v>
      </c>
      <c r="H95" s="72">
        <f t="shared" si="15"/>
        <v>2.3280386561899433E-2</v>
      </c>
      <c r="I95" s="91">
        <f t="shared" si="16"/>
        <v>0.92004678113482941</v>
      </c>
      <c r="J95" s="11">
        <f t="shared" si="18"/>
        <v>95</v>
      </c>
      <c r="K95" s="12"/>
      <c r="L95" s="12"/>
      <c r="M95" s="92"/>
      <c r="N95" s="93"/>
      <c r="O95" s="93"/>
      <c r="P95" s="94"/>
      <c r="Q95" s="94"/>
      <c r="R95" s="11"/>
      <c r="S95" s="102"/>
      <c r="T95" s="102"/>
      <c r="U95" s="12"/>
      <c r="V95" s="12"/>
      <c r="W95" s="12"/>
      <c r="X95" s="12"/>
      <c r="Y95" s="12"/>
      <c r="Z95" s="12"/>
      <c r="AA95" s="12"/>
      <c r="AB95" s="12"/>
    </row>
    <row r="96" spans="1:28" x14ac:dyDescent="0.2">
      <c r="A96" s="119">
        <v>800</v>
      </c>
      <c r="B96" s="87">
        <f t="shared" si="19"/>
        <v>8.6189553771347166E-6</v>
      </c>
      <c r="C96" s="72">
        <f t="shared" si="12"/>
        <v>6.5457617150810354E-4</v>
      </c>
      <c r="D96" s="88">
        <f t="shared" si="20"/>
        <v>0.99787976272178003</v>
      </c>
      <c r="E96" s="89"/>
      <c r="F96" s="100">
        <f t="shared" si="13"/>
        <v>8.6189553771347108E-5</v>
      </c>
      <c r="G96" s="72">
        <f t="shared" si="14"/>
        <v>1.6757149990607408E-2</v>
      </c>
      <c r="H96" s="72">
        <f t="shared" si="15"/>
        <v>6.5457617150810306E-3</v>
      </c>
      <c r="I96" s="91">
        <f t="shared" si="16"/>
        <v>0.97063146097615005</v>
      </c>
      <c r="J96" s="11">
        <f t="shared" si="18"/>
        <v>96</v>
      </c>
      <c r="K96" s="12"/>
      <c r="L96" s="12"/>
      <c r="M96" s="92"/>
      <c r="N96" s="93"/>
      <c r="O96" s="93"/>
      <c r="P96" s="94"/>
      <c r="Q96" s="94"/>
      <c r="R96" s="11"/>
      <c r="S96" s="102"/>
      <c r="T96" s="102"/>
      <c r="U96" s="12"/>
      <c r="V96" s="12"/>
      <c r="W96" s="12"/>
      <c r="X96" s="12"/>
      <c r="Y96" s="12"/>
      <c r="Z96" s="12"/>
      <c r="AA96" s="12"/>
      <c r="AB96" s="12"/>
    </row>
    <row r="97" spans="1:28" x14ac:dyDescent="0.2">
      <c r="A97" s="119">
        <v>1000</v>
      </c>
      <c r="B97" s="87">
        <f t="shared" si="19"/>
        <v>3.476980067720303E-6</v>
      </c>
      <c r="C97" s="72">
        <f t="shared" si="12"/>
        <v>2.6406312616215888E-4</v>
      </c>
      <c r="D97" s="88">
        <f t="shared" si="20"/>
        <v>0.99899871193104861</v>
      </c>
      <c r="E97" s="89"/>
      <c r="F97" s="100">
        <f t="shared" si="13"/>
        <v>4.3462250846503818E-5</v>
      </c>
      <c r="G97" s="72">
        <f t="shared" si="14"/>
        <v>8.4500200371890738E-3</v>
      </c>
      <c r="H97" s="72">
        <f t="shared" si="15"/>
        <v>3.3007890770269882E-3</v>
      </c>
      <c r="I97" s="91">
        <f t="shared" si="16"/>
        <v>0.98301005595831692</v>
      </c>
      <c r="J97" s="11">
        <f t="shared" si="18"/>
        <v>97</v>
      </c>
      <c r="K97" s="12"/>
      <c r="L97" s="12"/>
      <c r="M97" s="92"/>
      <c r="N97" s="93"/>
      <c r="O97" s="93"/>
      <c r="P97" s="94"/>
      <c r="Q97" s="94"/>
      <c r="R97" s="11"/>
      <c r="S97" s="102"/>
      <c r="T97" s="102"/>
      <c r="U97" s="12"/>
      <c r="V97" s="12"/>
      <c r="W97" s="12"/>
      <c r="X97" s="12"/>
      <c r="Y97" s="12"/>
      <c r="Z97" s="12"/>
      <c r="AA97" s="12"/>
      <c r="AB97" s="12"/>
    </row>
    <row r="98" spans="1:28" x14ac:dyDescent="0.2">
      <c r="A98" s="119">
        <v>2000</v>
      </c>
      <c r="B98" s="87">
        <f t="shared" si="19"/>
        <v>1.4785118549727727E-7</v>
      </c>
      <c r="C98" s="72">
        <f t="shared" si="12"/>
        <v>1.1228723055289291E-5</v>
      </c>
      <c r="D98" s="88">
        <f t="shared" si="20"/>
        <v>0.99992903312621095</v>
      </c>
      <c r="E98" s="89"/>
      <c r="F98" s="100">
        <f t="shared" si="13"/>
        <v>3.6962796374319222E-6</v>
      </c>
      <c r="G98" s="72">
        <f t="shared" si="14"/>
        <v>7.1863827553851135E-4</v>
      </c>
      <c r="H98" s="72">
        <f t="shared" si="15"/>
        <v>2.8071807638223155E-4</v>
      </c>
      <c r="I98" s="91">
        <f t="shared" si="16"/>
        <v>0.99771039515577942</v>
      </c>
      <c r="J98" s="11">
        <f t="shared" si="18"/>
        <v>98</v>
      </c>
      <c r="K98" s="12"/>
      <c r="L98" s="12"/>
      <c r="M98" s="92"/>
      <c r="N98" s="93"/>
      <c r="O98" s="93"/>
      <c r="P98" s="94"/>
      <c r="Q98" s="94"/>
      <c r="R98" s="11"/>
      <c r="S98" s="102"/>
      <c r="T98" s="102"/>
      <c r="U98" s="12"/>
      <c r="V98" s="12"/>
      <c r="W98" s="12"/>
      <c r="X98" s="12"/>
      <c r="Y98" s="12"/>
      <c r="Z98" s="12"/>
      <c r="AA98" s="12"/>
      <c r="AB98" s="12"/>
    </row>
    <row r="99" spans="1:28" x14ac:dyDescent="0.2">
      <c r="A99" s="119">
        <v>5000</v>
      </c>
      <c r="B99" s="96">
        <f t="shared" si="19"/>
        <v>1.0382335732293487E-9</v>
      </c>
      <c r="C99" s="72">
        <f t="shared" si="12"/>
        <v>7.8849805777921586E-8</v>
      </c>
      <c r="D99" s="101">
        <f t="shared" si="20"/>
        <v>0.99999898217229877</v>
      </c>
      <c r="E99" s="89"/>
      <c r="F99" s="99">
        <f t="shared" si="13"/>
        <v>6.4889598326834364E-8</v>
      </c>
      <c r="G99" s="72">
        <f t="shared" si="14"/>
        <v>1.2615968924467444E-5</v>
      </c>
      <c r="H99" s="72">
        <f t="shared" si="15"/>
        <v>4.9281128611201045E-6</v>
      </c>
      <c r="I99" s="91">
        <f t="shared" si="16"/>
        <v>0.99992168412334048</v>
      </c>
      <c r="J99" s="11">
        <f t="shared" si="18"/>
        <v>99</v>
      </c>
      <c r="K99" s="12"/>
      <c r="L99" s="12"/>
      <c r="M99" s="92"/>
      <c r="N99" s="93"/>
      <c r="O99" s="93"/>
      <c r="P99" s="94"/>
      <c r="Q99" s="94"/>
      <c r="R99" s="11"/>
      <c r="S99" s="102"/>
      <c r="T99" s="102"/>
      <c r="U99" s="12"/>
      <c r="V99" s="12"/>
      <c r="W99" s="12"/>
      <c r="X99" s="12"/>
      <c r="Y99" s="12"/>
      <c r="Z99" s="12"/>
      <c r="AA99" s="12"/>
      <c r="AB99" s="12"/>
    </row>
    <row r="100" spans="1:28" x14ac:dyDescent="0.2">
      <c r="A100" s="119">
        <v>10000</v>
      </c>
      <c r="B100" s="87">
        <f t="shared" si="19"/>
        <v>1.3474347245001285E-11</v>
      </c>
      <c r="C100" s="72">
        <f t="shared" si="12"/>
        <v>1.0233243180028873E-9</v>
      </c>
      <c r="D100" s="88">
        <f t="shared" si="20"/>
        <v>0.99999997682541486</v>
      </c>
      <c r="E100" s="89"/>
      <c r="F100" s="90">
        <f t="shared" si="13"/>
        <v>1.6842934056251601E-9</v>
      </c>
      <c r="G100" s="72">
        <f t="shared" si="14"/>
        <v>3.2746378176092326E-7</v>
      </c>
      <c r="H100" s="72">
        <f t="shared" si="15"/>
        <v>1.2791553975036088E-7</v>
      </c>
      <c r="I100" s="91">
        <f t="shared" si="16"/>
        <v>0.99999652536324313</v>
      </c>
      <c r="J100" s="11">
        <f t="shared" si="18"/>
        <v>100</v>
      </c>
      <c r="K100" s="12"/>
      <c r="L100" s="12"/>
      <c r="M100" s="92"/>
      <c r="N100" s="93"/>
      <c r="O100" s="93"/>
      <c r="P100" s="94"/>
      <c r="Q100" s="94"/>
      <c r="R100" s="11"/>
      <c r="S100" s="102"/>
      <c r="T100" s="10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2">
      <c r="A101" s="119">
        <v>50000</v>
      </c>
      <c r="B101" s="87">
        <f t="shared" si="19"/>
        <v>7.8063106822136225E-17</v>
      </c>
      <c r="C101" s="72">
        <f t="shared" si="12"/>
        <v>5.928589645007437E-15</v>
      </c>
      <c r="D101" s="88">
        <f t="shared" si="20"/>
        <v>0.99999999999947875</v>
      </c>
      <c r="E101" s="89"/>
      <c r="F101" s="90">
        <f t="shared" si="13"/>
        <v>4.8789441763834469E-14</v>
      </c>
      <c r="G101" s="72">
        <f t="shared" si="14"/>
        <v>9.4857434320117502E-12</v>
      </c>
      <c r="H101" s="72">
        <f t="shared" si="15"/>
        <v>3.705368528129597E-12</v>
      </c>
      <c r="I101" s="91">
        <f t="shared" si="16"/>
        <v>0.99999999962517661</v>
      </c>
      <c r="J101" s="11">
        <f t="shared" si="18"/>
        <v>101</v>
      </c>
      <c r="K101" s="12"/>
      <c r="L101" s="12"/>
      <c r="M101" s="92"/>
      <c r="N101" s="93"/>
      <c r="O101" s="93"/>
      <c r="P101" s="94"/>
      <c r="Q101" s="94"/>
      <c r="R101" s="11"/>
      <c r="S101" s="102"/>
      <c r="T101" s="102"/>
      <c r="U101" s="12"/>
      <c r="V101" s="12"/>
      <c r="W101" s="12"/>
      <c r="X101" s="12"/>
      <c r="Y101" s="12"/>
      <c r="Z101" s="12"/>
      <c r="AA101" s="12"/>
      <c r="AB101" s="12"/>
    </row>
    <row r="102" spans="1:28" x14ac:dyDescent="0.2">
      <c r="A102" s="119">
        <v>100000</v>
      </c>
      <c r="B102" s="87">
        <f t="shared" si="19"/>
        <v>1.8546995851395409E-19</v>
      </c>
      <c r="C102" s="72">
        <f t="shared" si="12"/>
        <v>1.4085722696268379E-17</v>
      </c>
      <c r="D102" s="88">
        <f t="shared" si="20"/>
        <v>0.99999999999999778</v>
      </c>
      <c r="E102" s="89"/>
      <c r="F102" s="90">
        <f t="shared" si="13"/>
        <v>2.3183744814244068E-16</v>
      </c>
      <c r="G102" s="72">
        <f t="shared" si="14"/>
        <v>4.5074312628058347E-14</v>
      </c>
      <c r="H102" s="72">
        <f t="shared" si="15"/>
        <v>1.7607153370335326E-14</v>
      </c>
      <c r="I102" s="91">
        <f t="shared" si="16"/>
        <v>0.99999999999679356</v>
      </c>
      <c r="J102" s="11">
        <f t="shared" si="18"/>
        <v>102</v>
      </c>
      <c r="K102" s="12"/>
      <c r="L102" s="12"/>
      <c r="M102" s="92"/>
      <c r="N102" s="93"/>
      <c r="O102" s="93"/>
      <c r="P102" s="94"/>
      <c r="Q102" s="94"/>
      <c r="R102" s="11"/>
      <c r="S102" s="102"/>
      <c r="T102" s="102"/>
      <c r="U102" s="12"/>
      <c r="V102" s="12"/>
      <c r="W102" s="12"/>
      <c r="X102" s="12"/>
      <c r="Y102" s="12"/>
      <c r="Z102" s="12"/>
      <c r="AA102" s="12"/>
      <c r="AB102" s="12"/>
    </row>
    <row r="103" spans="1:28" x14ac:dyDescent="0.2">
      <c r="A103" s="1" t="s">
        <v>105</v>
      </c>
      <c r="J103" s="12"/>
      <c r="K103" s="12"/>
      <c r="L103" s="12"/>
      <c r="M103" s="92"/>
      <c r="N103" s="93"/>
      <c r="O103" s="93"/>
      <c r="P103" s="94"/>
      <c r="Q103" s="94"/>
      <c r="R103" s="11"/>
      <c r="S103" s="102"/>
      <c r="T103" s="102"/>
      <c r="U103" s="12"/>
      <c r="V103" s="12"/>
      <c r="W103" s="12"/>
      <c r="X103" s="12"/>
      <c r="Y103" s="12"/>
      <c r="Z103" s="12"/>
      <c r="AA103" s="12"/>
      <c r="AB103" s="12"/>
    </row>
    <row r="104" spans="1:28" x14ac:dyDescent="0.2">
      <c r="A104" s="16" t="s">
        <v>93</v>
      </c>
      <c r="B104" s="12"/>
      <c r="C104" s="12"/>
      <c r="D104" s="45"/>
      <c r="E104" s="12"/>
      <c r="F104" s="12"/>
      <c r="G104" s="12"/>
      <c r="H104" s="12"/>
      <c r="I104" s="12"/>
      <c r="J104" s="44"/>
      <c r="K104" s="12"/>
      <c r="L104" s="12"/>
      <c r="M104" s="92"/>
      <c r="N104" s="93"/>
      <c r="O104" s="93"/>
      <c r="P104" s="94"/>
      <c r="Q104" s="94"/>
      <c r="R104" s="11"/>
      <c r="S104" s="102"/>
      <c r="T104" s="102"/>
      <c r="U104" s="12"/>
      <c r="V104" s="12"/>
      <c r="W104" s="12"/>
      <c r="X104" s="12"/>
      <c r="Y104" s="12"/>
      <c r="Z104" s="12"/>
      <c r="AA104" s="12"/>
      <c r="AB104" s="12"/>
    </row>
    <row r="105" spans="1:28" x14ac:dyDescent="0.2">
      <c r="A105" s="16" t="s">
        <v>60</v>
      </c>
      <c r="B105" s="17" t="s">
        <v>61</v>
      </c>
      <c r="C105" s="46" t="s">
        <v>62</v>
      </c>
      <c r="D105" s="45"/>
      <c r="E105" s="12"/>
      <c r="F105" s="12"/>
      <c r="G105" s="12"/>
      <c r="H105" s="12"/>
      <c r="I105" s="12"/>
      <c r="K105" s="12"/>
      <c r="L105" s="12"/>
      <c r="M105" s="92"/>
      <c r="N105" s="93"/>
      <c r="O105" s="93"/>
      <c r="P105" s="94"/>
      <c r="Q105" s="94"/>
      <c r="R105" s="11"/>
      <c r="S105" s="102"/>
      <c r="T105" s="102"/>
      <c r="U105" s="12"/>
      <c r="V105" s="12"/>
      <c r="W105" s="12"/>
      <c r="X105" s="12"/>
      <c r="Y105" s="12"/>
      <c r="Z105" s="12"/>
      <c r="AA105" s="12"/>
      <c r="AB105" s="12"/>
    </row>
    <row r="106" spans="1:28" x14ac:dyDescent="0.2">
      <c r="A106" s="48" t="s">
        <v>44</v>
      </c>
      <c r="B106" s="49">
        <v>1</v>
      </c>
      <c r="C106" s="50" t="s">
        <v>46</v>
      </c>
      <c r="D106" s="45"/>
      <c r="E106" s="12"/>
      <c r="F106" s="12"/>
      <c r="G106" s="12"/>
      <c r="H106" s="12"/>
      <c r="I106" s="12"/>
      <c r="K106" s="12"/>
      <c r="L106" s="12"/>
      <c r="M106" s="92"/>
      <c r="N106" s="93"/>
      <c r="O106" s="93"/>
      <c r="P106" s="94"/>
      <c r="Q106" s="94"/>
      <c r="R106" s="11"/>
      <c r="S106" s="102"/>
      <c r="T106" s="102"/>
      <c r="U106" s="12"/>
      <c r="V106" s="12"/>
      <c r="W106" s="12"/>
      <c r="X106" s="12"/>
      <c r="Y106" s="12"/>
      <c r="Z106" s="12"/>
      <c r="AA106" s="12"/>
      <c r="AB106" s="12"/>
    </row>
    <row r="107" spans="1:28" x14ac:dyDescent="0.2">
      <c r="A107" s="15">
        <v>0.1661</v>
      </c>
      <c r="B107" s="49">
        <v>1</v>
      </c>
      <c r="C107" s="50" t="s">
        <v>45</v>
      </c>
      <c r="D107" s="45"/>
      <c r="E107" s="12"/>
      <c r="F107" s="12"/>
      <c r="G107" s="12"/>
      <c r="H107" s="12"/>
      <c r="I107" s="12"/>
      <c r="K107" s="12"/>
      <c r="L107" s="12"/>
      <c r="M107" s="92"/>
      <c r="N107" s="93"/>
      <c r="O107" s="93"/>
      <c r="P107" s="94"/>
      <c r="Q107" s="94"/>
      <c r="R107" s="11"/>
      <c r="S107" s="102"/>
      <c r="T107" s="102"/>
      <c r="U107" s="12"/>
      <c r="V107" s="12"/>
      <c r="W107" s="12"/>
      <c r="X107" s="12"/>
      <c r="Y107" s="12"/>
      <c r="Z107" s="12"/>
      <c r="AA107" s="12"/>
      <c r="AB107" s="12"/>
    </row>
    <row r="108" spans="1:28" x14ac:dyDescent="0.2">
      <c r="A108" s="15">
        <v>0.25</v>
      </c>
      <c r="B108" s="49">
        <v>1</v>
      </c>
      <c r="C108" s="3" t="s">
        <v>52</v>
      </c>
      <c r="D108" s="45"/>
      <c r="E108" s="12"/>
      <c r="F108" s="12"/>
      <c r="G108" s="12"/>
      <c r="H108" s="12"/>
      <c r="I108" s="12"/>
      <c r="J108" s="11"/>
      <c r="K108" s="12"/>
      <c r="L108" s="12"/>
      <c r="M108" s="92"/>
      <c r="N108" s="93"/>
      <c r="O108" s="93"/>
      <c r="P108" s="94"/>
      <c r="Q108" s="94"/>
      <c r="R108" s="11"/>
      <c r="S108" s="102"/>
      <c r="T108" s="10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2">
      <c r="A109" s="53">
        <v>5</v>
      </c>
      <c r="B109" s="49">
        <v>2</v>
      </c>
      <c r="C109" s="50" t="s">
        <v>53</v>
      </c>
      <c r="D109" s="12"/>
      <c r="E109" s="12"/>
      <c r="F109" s="12"/>
      <c r="G109" s="12"/>
      <c r="H109" s="12"/>
      <c r="I109" s="12"/>
      <c r="J109" s="11"/>
      <c r="K109" s="12"/>
      <c r="L109" s="12"/>
      <c r="M109" s="92"/>
      <c r="N109" s="93"/>
      <c r="O109" s="93"/>
      <c r="P109" s="94"/>
      <c r="Q109" s="94"/>
      <c r="R109" s="11"/>
      <c r="S109" s="102"/>
      <c r="T109" s="10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2">
      <c r="A110" s="15">
        <v>0.68610000000000004</v>
      </c>
      <c r="B110" s="49">
        <v>2</v>
      </c>
      <c r="C110" s="50" t="s">
        <v>51</v>
      </c>
      <c r="D110" s="12"/>
      <c r="E110" s="12"/>
      <c r="F110" s="12"/>
      <c r="G110" s="12"/>
      <c r="H110" s="12"/>
      <c r="I110" s="12"/>
      <c r="J110" s="11"/>
      <c r="K110" s="12"/>
      <c r="L110" s="12"/>
      <c r="M110" s="92"/>
      <c r="N110" s="93"/>
      <c r="O110" s="93"/>
      <c r="P110" s="94"/>
      <c r="Q110" s="94"/>
      <c r="R110" s="11"/>
      <c r="S110" s="102"/>
      <c r="T110" s="10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2">
      <c r="A111" s="15">
        <v>0.314</v>
      </c>
      <c r="B111" s="49">
        <v>2</v>
      </c>
      <c r="C111" s="50" t="s">
        <v>63</v>
      </c>
      <c r="D111" s="45"/>
      <c r="E111" s="12"/>
      <c r="F111" s="12"/>
      <c r="G111" s="12"/>
      <c r="H111" s="12"/>
      <c r="I111" s="12"/>
      <c r="J111" s="11"/>
      <c r="K111" s="12"/>
      <c r="L111" s="12"/>
      <c r="M111" s="92"/>
      <c r="N111" s="93"/>
      <c r="O111" s="93"/>
      <c r="P111" s="94"/>
      <c r="Q111" s="9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2">
      <c r="A112" s="28">
        <f>1-A111</f>
        <v>0.68599999999999994</v>
      </c>
      <c r="B112" s="49" t="s">
        <v>65</v>
      </c>
      <c r="C112" s="50" t="s">
        <v>64</v>
      </c>
      <c r="D112" s="12"/>
      <c r="E112" s="12"/>
      <c r="F112" s="12"/>
      <c r="G112" s="12"/>
      <c r="H112" s="12"/>
      <c r="I112" s="12"/>
      <c r="J112" s="11"/>
      <c r="K112" s="12"/>
      <c r="L112" s="12"/>
      <c r="M112" s="92"/>
      <c r="N112" s="93"/>
      <c r="O112" s="93"/>
      <c r="P112" s="94"/>
      <c r="Q112" s="9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11"/>
      <c r="K113" s="12"/>
      <c r="L113" s="12"/>
      <c r="M113" s="92"/>
      <c r="N113" s="93"/>
      <c r="O113" s="93"/>
      <c r="P113" s="94"/>
      <c r="Q113" s="9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2">
      <c r="J114" s="11"/>
      <c r="K114" s="12"/>
      <c r="L114" s="12"/>
      <c r="M114" s="92"/>
      <c r="N114" s="93"/>
      <c r="O114" s="93"/>
      <c r="P114" s="94"/>
      <c r="Q114" s="9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2">
      <c r="J115" s="11"/>
      <c r="K115" s="12"/>
      <c r="L115" s="12"/>
      <c r="M115" s="92"/>
      <c r="N115" s="93"/>
      <c r="O115" s="93"/>
      <c r="P115" s="94"/>
      <c r="Q115" s="9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2">
      <c r="J116" s="11"/>
      <c r="K116" s="12"/>
      <c r="L116" s="12"/>
      <c r="M116" s="92"/>
      <c r="N116" s="93"/>
      <c r="O116" s="93"/>
      <c r="P116" s="94"/>
      <c r="Q116" s="9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1"/>
      <c r="K117" s="12"/>
      <c r="L117" s="12"/>
      <c r="M117" s="92"/>
      <c r="N117" s="93"/>
      <c r="O117" s="93"/>
      <c r="P117" s="94"/>
      <c r="Q117" s="9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1"/>
      <c r="K118" s="12"/>
      <c r="L118" s="12"/>
      <c r="M118" s="92"/>
      <c r="N118" s="93"/>
      <c r="O118" s="93"/>
      <c r="P118" s="94"/>
      <c r="Q118" s="9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1"/>
      <c r="K119" s="12"/>
      <c r="L119" s="12"/>
      <c r="M119" s="92"/>
      <c r="N119" s="93"/>
      <c r="O119" s="93"/>
      <c r="P119" s="94"/>
      <c r="Q119" s="9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1"/>
      <c r="K120" s="12"/>
      <c r="L120" s="12"/>
      <c r="M120" s="92"/>
      <c r="N120" s="93"/>
      <c r="O120" s="93"/>
      <c r="P120" s="94"/>
      <c r="Q120" s="9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1"/>
      <c r="T121" s="89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1"/>
      <c r="T122" s="89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1"/>
      <c r="T123" s="89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1"/>
      <c r="T124" s="53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1"/>
      <c r="T125" s="53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1"/>
      <c r="T126" s="53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1"/>
      <c r="T127" s="53"/>
      <c r="U127" s="12"/>
      <c r="V127" s="3"/>
      <c r="W127" s="12"/>
      <c r="X127" s="12"/>
      <c r="Y127" s="12"/>
      <c r="Z127" s="12"/>
      <c r="AA127" s="12"/>
      <c r="AB127" s="12"/>
    </row>
    <row r="128" spans="1:28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1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1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1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1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1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1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1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1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1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1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1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1"/>
      <c r="K148" s="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1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1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1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1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1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1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1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1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1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1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1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1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2">
      <c r="A165" s="3"/>
      <c r="B165" s="12"/>
      <c r="C165" s="3"/>
      <c r="D165" s="12"/>
      <c r="E165" s="12"/>
      <c r="F165" s="12"/>
      <c r="G165" s="12"/>
      <c r="H165" s="12"/>
      <c r="I165" s="12"/>
      <c r="J165" s="11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2">
      <c r="A166" s="3"/>
      <c r="B166" s="12"/>
      <c r="C166" s="3"/>
      <c r="D166" s="12"/>
      <c r="E166" s="12"/>
      <c r="F166" s="12"/>
      <c r="G166" s="12"/>
      <c r="H166" s="12"/>
      <c r="I166" s="12"/>
      <c r="J166" s="11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2">
      <c r="A167" s="3"/>
      <c r="B167" s="12"/>
      <c r="C167" s="12"/>
      <c r="D167" s="12"/>
      <c r="E167" s="12"/>
      <c r="F167" s="12"/>
      <c r="G167" s="12"/>
      <c r="H167" s="12"/>
      <c r="I167" s="12"/>
      <c r="J167" s="11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2">
      <c r="A168" s="3"/>
      <c r="B168" s="12"/>
      <c r="C168" s="12"/>
      <c r="D168" s="12"/>
      <c r="E168" s="12"/>
      <c r="F168" s="12"/>
      <c r="G168" s="12"/>
      <c r="H168" s="12"/>
      <c r="I168" s="12"/>
      <c r="J168" s="11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2">
      <c r="A169" s="3"/>
      <c r="B169" s="12"/>
      <c r="C169" s="12"/>
      <c r="D169" s="12"/>
      <c r="E169" s="12"/>
      <c r="F169" s="12"/>
      <c r="G169" s="12"/>
      <c r="H169" s="12"/>
      <c r="I169" s="12"/>
      <c r="J169" s="11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2">
      <c r="A170" s="3"/>
      <c r="B170" s="12"/>
      <c r="C170" s="12"/>
      <c r="D170" s="12"/>
      <c r="E170" s="12"/>
      <c r="F170" s="12"/>
      <c r="G170" s="12"/>
      <c r="H170" s="12"/>
      <c r="I170" s="12"/>
      <c r="J170" s="11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2">
      <c r="A171" s="12"/>
      <c r="B171" s="12"/>
      <c r="C171" s="3"/>
      <c r="D171" s="12"/>
      <c r="E171" s="12"/>
      <c r="F171" s="12"/>
      <c r="G171" s="12"/>
      <c r="H171" s="12"/>
      <c r="I171" s="12"/>
      <c r="J171" s="11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</sheetData>
  <sheetProtection sheet="1" objects="1" scenarios="1"/>
  <sortState ref="I3:L8">
    <sortCondition ref="I2:I7"/>
  </sortState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&amp;L11/4/2016
&amp;CDistribution of Households (HH) and Total Income
by HH Income is Log-Normal given Mean and Median&amp;RXL5B2-V0A</oddHeader>
    <oddFooter>&amp;L&amp;F&amp;RPage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LN#$2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Log-Normal Income Distribution Given Mean &amp; Median using Excel 2013</dc:title>
  <dc:creator>Milo Schield</dc:creator>
  <cp:lastModifiedBy>Milo Schield</cp:lastModifiedBy>
  <cp:lastPrinted>2015-11-11T17:27:42Z</cp:lastPrinted>
  <dcterms:created xsi:type="dcterms:W3CDTF">2013-11-01T09:20:08Z</dcterms:created>
  <dcterms:modified xsi:type="dcterms:W3CDTF">2016-11-05T02:30:19Z</dcterms:modified>
</cp:coreProperties>
</file>