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3\0Bk\2Classes\1Excel\BUS379\Ch07-Continuous\Ch07-LogNormal\2013\"/>
    </mc:Choice>
  </mc:AlternateContent>
  <bookViews>
    <workbookView xWindow="240" yWindow="15" windowWidth="18060" windowHeight="10620"/>
  </bookViews>
  <sheets>
    <sheet name="LN#$2" sheetId="1" r:id="rId1"/>
  </sheets>
  <calcPr calcId="152511"/>
</workbook>
</file>

<file path=xl/calcChain.xml><?xml version="1.0" encoding="utf-8"?>
<calcChain xmlns="http://schemas.openxmlformats.org/spreadsheetml/2006/main">
  <c r="AC53" i="1" l="1"/>
  <c r="AC54" i="1"/>
  <c r="AC55" i="1"/>
  <c r="AC56" i="1"/>
  <c r="AC57" i="1"/>
  <c r="AC51" i="1"/>
  <c r="AB53" i="1"/>
  <c r="AB54" i="1"/>
  <c r="AB55" i="1"/>
  <c r="AB56" i="1"/>
  <c r="AB57" i="1"/>
  <c r="AB51" i="1"/>
  <c r="AF57" i="1"/>
  <c r="Y57" i="1" s="1"/>
  <c r="AJ57" i="1" s="1"/>
  <c r="X57" i="1"/>
  <c r="AG57" i="1" s="1"/>
  <c r="AI56" i="1"/>
  <c r="AG56" i="1"/>
  <c r="AE56" i="1" s="1"/>
  <c r="AF56" i="1"/>
  <c r="AH56" i="1" s="1"/>
  <c r="X56" i="1"/>
  <c r="AF55" i="1"/>
  <c r="X55" i="1"/>
  <c r="AG55" i="1" s="1"/>
  <c r="AG54" i="1"/>
  <c r="AH54" i="1" s="1"/>
  <c r="AF54" i="1"/>
  <c r="X54" i="1"/>
  <c r="AF53" i="1"/>
  <c r="X53" i="1"/>
  <c r="AG53" i="1" s="1"/>
  <c r="AF52" i="1"/>
  <c r="X52" i="1"/>
  <c r="AG52" i="1" s="1"/>
  <c r="AF51" i="1"/>
  <c r="X51" i="1"/>
  <c r="AG51" i="1" s="1"/>
  <c r="AF41" i="1"/>
  <c r="AF42" i="1"/>
  <c r="AF43" i="1"/>
  <c r="AF44" i="1"/>
  <c r="AF45" i="1"/>
  <c r="AF46" i="1"/>
  <c r="AF40" i="1"/>
  <c r="AC36" i="1"/>
  <c r="X36" i="1"/>
  <c r="AD36" i="1" s="1"/>
  <c r="V31" i="1"/>
  <c r="X31" i="1" s="1"/>
  <c r="AD31" i="1" s="1"/>
  <c r="AC30" i="1"/>
  <c r="X30" i="1"/>
  <c r="AD30" i="1" s="1"/>
  <c r="AC26" i="1"/>
  <c r="AC21" i="1"/>
  <c r="AC20" i="1"/>
  <c r="X46" i="1"/>
  <c r="AG46" i="1" s="1"/>
  <c r="X41" i="1"/>
  <c r="AG41" i="1" s="1"/>
  <c r="AB41" i="1" s="1"/>
  <c r="X40" i="1"/>
  <c r="AG40" i="1" s="1"/>
  <c r="AE40" i="1" s="1"/>
  <c r="AC25" i="1"/>
  <c r="W21" i="1"/>
  <c r="W22" i="1" s="1"/>
  <c r="W23" i="1" s="1"/>
  <c r="W24" i="1" s="1"/>
  <c r="W25" i="1" s="1"/>
  <c r="X20" i="1"/>
  <c r="AD20" i="1" s="1"/>
  <c r="AD5" i="1"/>
  <c r="AB5" i="1" s="1"/>
  <c r="AD6" i="1"/>
  <c r="AF6" i="1" s="1"/>
  <c r="AD7" i="1"/>
  <c r="AF7" i="1" s="1"/>
  <c r="AD8" i="1"/>
  <c r="AF8" i="1" s="1"/>
  <c r="AD9" i="1"/>
  <c r="AF9" i="1" s="1"/>
  <c r="AD10" i="1"/>
  <c r="AF10" i="1" s="1"/>
  <c r="AD11" i="1"/>
  <c r="AF11" i="1" s="1"/>
  <c r="AD4" i="1"/>
  <c r="AF4" i="1" s="1"/>
  <c r="AC5" i="1"/>
  <c r="AC6" i="1"/>
  <c r="AC7" i="1"/>
  <c r="AC8" i="1"/>
  <c r="AC9" i="1"/>
  <c r="AC10" i="1"/>
  <c r="AC11" i="1"/>
  <c r="AC4" i="1"/>
  <c r="O18" i="1"/>
  <c r="Q18" i="1"/>
  <c r="O15" i="1"/>
  <c r="Q15" i="1"/>
  <c r="O13" i="1"/>
  <c r="Q13" i="1"/>
  <c r="A29" i="1" s="1"/>
  <c r="Y14" i="1"/>
  <c r="Z15" i="1"/>
  <c r="AA16" i="1"/>
  <c r="AB12" i="1"/>
  <c r="X13" i="1"/>
  <c r="W12" i="1"/>
  <c r="AB52" i="1" l="1"/>
  <c r="Z46" i="1"/>
  <c r="Z41" i="1"/>
  <c r="Z40" i="1"/>
  <c r="Y51" i="1"/>
  <c r="AJ51" i="1" s="1"/>
  <c r="AI55" i="1"/>
  <c r="AE55" i="1"/>
  <c r="AE53" i="1"/>
  <c r="AI53" i="1"/>
  <c r="AH53" i="1"/>
  <c r="Z53" i="1"/>
  <c r="AH51" i="1"/>
  <c r="AE51" i="1"/>
  <c r="AI51" i="1"/>
  <c r="Z51" i="1"/>
  <c r="AA51" i="1" s="1"/>
  <c r="AE52" i="1"/>
  <c r="AI52" i="1"/>
  <c r="AI57" i="1"/>
  <c r="AH57" i="1"/>
  <c r="Z57" i="1"/>
  <c r="AA57" i="1" s="1"/>
  <c r="AE57" i="1"/>
  <c r="AI54" i="1"/>
  <c r="Y56" i="1"/>
  <c r="AJ56" i="1" s="1"/>
  <c r="Y53" i="1"/>
  <c r="AJ53" i="1" s="1"/>
  <c r="Z56" i="1"/>
  <c r="AA56" i="1" s="1"/>
  <c r="AD56" i="1" s="1"/>
  <c r="Y52" i="1"/>
  <c r="AJ52" i="1" s="1"/>
  <c r="AE54" i="1"/>
  <c r="Z55" i="1"/>
  <c r="AA55" i="1" s="1"/>
  <c r="AH55" i="1"/>
  <c r="Y55" i="1"/>
  <c r="AJ55" i="1" s="1"/>
  <c r="Z52" i="1"/>
  <c r="AH52" i="1"/>
  <c r="Y54" i="1"/>
  <c r="AJ54" i="1" s="1"/>
  <c r="Z54" i="1"/>
  <c r="AC31" i="1"/>
  <c r="Z31" i="1" s="1"/>
  <c r="AB30" i="1"/>
  <c r="Y30" i="1"/>
  <c r="AG30" i="1" s="1"/>
  <c r="AB46" i="1"/>
  <c r="AC24" i="1"/>
  <c r="AC22" i="1"/>
  <c r="AC23" i="1"/>
  <c r="AF31" i="1"/>
  <c r="AB31" i="1"/>
  <c r="AB36" i="1"/>
  <c r="AF36" i="1"/>
  <c r="AE36" i="1"/>
  <c r="V32" i="1"/>
  <c r="AE30" i="1"/>
  <c r="Y36" i="1"/>
  <c r="AG36" i="1" s="1"/>
  <c r="AF30" i="1"/>
  <c r="Z36" i="1"/>
  <c r="AA36" i="1" s="1"/>
  <c r="Z30" i="1"/>
  <c r="AB40" i="1"/>
  <c r="AH40" i="1"/>
  <c r="Y41" i="1"/>
  <c r="AJ41" i="1" s="1"/>
  <c r="AI41" i="1"/>
  <c r="AH41" i="1"/>
  <c r="AE41" i="1"/>
  <c r="AH46" i="1"/>
  <c r="AE46" i="1"/>
  <c r="Y46" i="1"/>
  <c r="AJ46" i="1" s="1"/>
  <c r="AI46" i="1"/>
  <c r="AI40" i="1"/>
  <c r="Y40" i="1"/>
  <c r="AJ40" i="1" s="1"/>
  <c r="W10" i="1"/>
  <c r="Z10" i="1"/>
  <c r="AE9" i="1"/>
  <c r="AB9" i="1"/>
  <c r="Z9" i="1"/>
  <c r="X4" i="1"/>
  <c r="Z7" i="1"/>
  <c r="Z8" i="1"/>
  <c r="X7" i="1"/>
  <c r="Z4" i="1"/>
  <c r="Z6" i="1"/>
  <c r="AF5" i="1"/>
  <c r="Z11" i="1"/>
  <c r="Z5" i="1"/>
  <c r="AE8" i="1"/>
  <c r="AB7" i="1"/>
  <c r="AB11" i="1"/>
  <c r="W9" i="1"/>
  <c r="AB8" i="1"/>
  <c r="AB10" i="1"/>
  <c r="AB6" i="1"/>
  <c r="AB4" i="1"/>
  <c r="X21" i="1"/>
  <c r="AD21" i="1" s="1"/>
  <c r="Y21" i="1" s="1"/>
  <c r="AG21" i="1" s="1"/>
  <c r="X22" i="1"/>
  <c r="AD22" i="1" s="1"/>
  <c r="AB22" i="1" s="1"/>
  <c r="AB20" i="1"/>
  <c r="Y20" i="1"/>
  <c r="AG20" i="1" s="1"/>
  <c r="Z20" i="1"/>
  <c r="AE20" i="1"/>
  <c r="AF20" i="1"/>
  <c r="X6" i="1"/>
  <c r="AE7" i="1"/>
  <c r="X11" i="1"/>
  <c r="AE5" i="1"/>
  <c r="X5" i="1"/>
  <c r="W8" i="1"/>
  <c r="W7" i="1"/>
  <c r="X10" i="1"/>
  <c r="W4" i="1"/>
  <c r="W6" i="1"/>
  <c r="W11" i="1"/>
  <c r="W5" i="1"/>
  <c r="X8" i="1"/>
  <c r="AE4" i="1"/>
  <c r="AE6" i="1"/>
  <c r="AE11" i="1"/>
  <c r="X9" i="1"/>
  <c r="AE10" i="1"/>
  <c r="O7" i="1"/>
  <c r="O8" i="1"/>
  <c r="O9" i="1"/>
  <c r="O10" i="1"/>
  <c r="O11" i="1"/>
  <c r="O12" i="1"/>
  <c r="O14" i="1"/>
  <c r="O16" i="1"/>
  <c r="O17" i="1"/>
  <c r="O19" i="1"/>
  <c r="O20" i="1"/>
  <c r="O21" i="1"/>
  <c r="O22" i="1"/>
  <c r="O23" i="1"/>
  <c r="O24" i="1"/>
  <c r="O6" i="1"/>
  <c r="Q23" i="1"/>
  <c r="Q24" i="1"/>
  <c r="R5" i="1"/>
  <c r="Q5" i="1"/>
  <c r="Q6" i="1"/>
  <c r="Q7" i="1"/>
  <c r="Q8" i="1"/>
  <c r="Q9" i="1"/>
  <c r="Q10" i="1"/>
  <c r="A26" i="1" s="1"/>
  <c r="Q11" i="1"/>
  <c r="A27" i="1" s="1"/>
  <c r="Q12" i="1"/>
  <c r="A28" i="1" s="1"/>
  <c r="Q14" i="1"/>
  <c r="A30" i="1" s="1"/>
  <c r="Q16" i="1"/>
  <c r="F26" i="1" s="1"/>
  <c r="Q17" i="1"/>
  <c r="F27" i="1" s="1"/>
  <c r="Q19" i="1"/>
  <c r="F28" i="1" s="1"/>
  <c r="Q20" i="1"/>
  <c r="F29" i="1" s="1"/>
  <c r="Q21" i="1"/>
  <c r="F30" i="1" s="1"/>
  <c r="Q22" i="1"/>
  <c r="B100" i="1"/>
  <c r="B99" i="1"/>
  <c r="G100" i="1"/>
  <c r="G99" i="1"/>
  <c r="G98" i="1"/>
  <c r="AC52" i="1" l="1"/>
  <c r="AA54" i="1"/>
  <c r="AD51" i="1"/>
  <c r="AD55" i="1"/>
  <c r="AA52" i="1"/>
  <c r="AD57" i="1"/>
  <c r="AA53" i="1"/>
  <c r="AD53" i="1" s="1"/>
  <c r="Y31" i="1"/>
  <c r="AG31" i="1" s="1"/>
  <c r="AE31" i="1"/>
  <c r="X42" i="1"/>
  <c r="AG42" i="1" s="1"/>
  <c r="AC41" i="1"/>
  <c r="X43" i="1"/>
  <c r="AG43" i="1" s="1"/>
  <c r="AC46" i="1"/>
  <c r="AA40" i="1"/>
  <c r="AC32" i="1"/>
  <c r="V33" i="1"/>
  <c r="X32" i="1"/>
  <c r="AD32" i="1" s="1"/>
  <c r="AA31" i="1"/>
  <c r="AA30" i="1"/>
  <c r="AC40" i="1"/>
  <c r="AA46" i="1"/>
  <c r="X45" i="1"/>
  <c r="AG45" i="1" s="1"/>
  <c r="X44" i="1"/>
  <c r="AG44" i="1" s="1"/>
  <c r="AA41" i="1"/>
  <c r="Y9" i="1"/>
  <c r="AA10" i="1"/>
  <c r="Y7" i="1"/>
  <c r="AA9" i="1"/>
  <c r="AA7" i="1"/>
  <c r="AA8" i="1"/>
  <c r="Y6" i="1"/>
  <c r="Y8" i="1"/>
  <c r="AA4" i="1"/>
  <c r="AA6" i="1"/>
  <c r="AA5" i="1"/>
  <c r="AA11" i="1"/>
  <c r="Y4" i="1"/>
  <c r="Y11" i="1"/>
  <c r="Y10" i="1"/>
  <c r="X26" i="1"/>
  <c r="AD26" i="1" s="1"/>
  <c r="Y5" i="1"/>
  <c r="AF21" i="1"/>
  <c r="AB21" i="1"/>
  <c r="Z21" i="1"/>
  <c r="AE21" i="1"/>
  <c r="AF22" i="1"/>
  <c r="AE22" i="1"/>
  <c r="Z22" i="1"/>
  <c r="Y22" i="1"/>
  <c r="AG22" i="1" s="1"/>
  <c r="X23" i="1"/>
  <c r="AD23" i="1" s="1"/>
  <c r="AA20" i="1"/>
  <c r="S5" i="1"/>
  <c r="H5" i="1"/>
  <c r="H4" i="1"/>
  <c r="I7" i="1"/>
  <c r="D20" i="1"/>
  <c r="D21" i="1"/>
  <c r="D22" i="1"/>
  <c r="I18" i="1"/>
  <c r="I6" i="1"/>
  <c r="I5" i="1"/>
  <c r="D19" i="1"/>
  <c r="I19" i="1"/>
  <c r="D16" i="1"/>
  <c r="I4" i="1"/>
  <c r="I17" i="1"/>
  <c r="I16" i="1"/>
  <c r="D23" i="1"/>
  <c r="AB45" i="1" l="1"/>
  <c r="Z45" i="1"/>
  <c r="AB44" i="1"/>
  <c r="Z44" i="1"/>
  <c r="AB43" i="1"/>
  <c r="Z43" i="1"/>
  <c r="AH42" i="1"/>
  <c r="Z42" i="1"/>
  <c r="AD52" i="1"/>
  <c r="AD54" i="1"/>
  <c r="AD41" i="1"/>
  <c r="Y43" i="1"/>
  <c r="AJ43" i="1" s="1"/>
  <c r="AH43" i="1"/>
  <c r="AI43" i="1"/>
  <c r="AI42" i="1"/>
  <c r="Y42" i="1"/>
  <c r="AJ42" i="1" s="1"/>
  <c r="AE42" i="1"/>
  <c r="AB42" i="1"/>
  <c r="AE43" i="1"/>
  <c r="AD46" i="1"/>
  <c r="AD40" i="1"/>
  <c r="V34" i="1"/>
  <c r="AC33" i="1"/>
  <c r="X33" i="1"/>
  <c r="AD33" i="1" s="1"/>
  <c r="AE32" i="1"/>
  <c r="Y32" i="1"/>
  <c r="AG32" i="1" s="1"/>
  <c r="Z32" i="1"/>
  <c r="AB32" i="1"/>
  <c r="AF32" i="1"/>
  <c r="AE44" i="1"/>
  <c r="AI44" i="1"/>
  <c r="AH44" i="1"/>
  <c r="Y44" i="1"/>
  <c r="AJ44" i="1" s="1"/>
  <c r="Y45" i="1"/>
  <c r="AJ45" i="1" s="1"/>
  <c r="AI45" i="1"/>
  <c r="AH45" i="1"/>
  <c r="AE45" i="1"/>
  <c r="AB26" i="1"/>
  <c r="AF26" i="1"/>
  <c r="Y26" i="1"/>
  <c r="AG26" i="1" s="1"/>
  <c r="AE26" i="1"/>
  <c r="Z26" i="1"/>
  <c r="AA21" i="1"/>
  <c r="AA22" i="1"/>
  <c r="AB23" i="1"/>
  <c r="AF23" i="1"/>
  <c r="Z23" i="1"/>
  <c r="Y23" i="1"/>
  <c r="AG23" i="1" s="1"/>
  <c r="AE23" i="1"/>
  <c r="X24" i="1"/>
  <c r="AD24" i="1" s="1"/>
  <c r="H6" i="1"/>
  <c r="H16" i="1" s="1"/>
  <c r="AC42" i="1" l="1"/>
  <c r="AA43" i="1"/>
  <c r="AC43" i="1"/>
  <c r="AA42" i="1"/>
  <c r="AC44" i="1"/>
  <c r="AA32" i="1"/>
  <c r="AA44" i="1"/>
  <c r="AD44" i="1" s="1"/>
  <c r="Y33" i="1"/>
  <c r="AG33" i="1" s="1"/>
  <c r="AE33" i="1"/>
  <c r="Z33" i="1"/>
  <c r="AC34" i="1"/>
  <c r="V35" i="1"/>
  <c r="X34" i="1"/>
  <c r="AD34" i="1" s="1"/>
  <c r="AF33" i="1"/>
  <c r="AB33" i="1"/>
  <c r="AC45" i="1"/>
  <c r="AA45" i="1"/>
  <c r="AA26" i="1"/>
  <c r="X25" i="1"/>
  <c r="AD25" i="1" s="1"/>
  <c r="Z24" i="1"/>
  <c r="AE24" i="1"/>
  <c r="AB24" i="1"/>
  <c r="Y24" i="1"/>
  <c r="AG24" i="1" s="1"/>
  <c r="AF24" i="1"/>
  <c r="AA23" i="1"/>
  <c r="C16" i="1"/>
  <c r="H7" i="1"/>
  <c r="C23" i="1" s="1"/>
  <c r="AD42" i="1" l="1"/>
  <c r="AD45" i="1"/>
  <c r="AD43" i="1"/>
  <c r="AB34" i="1"/>
  <c r="AF34" i="1"/>
  <c r="AC35" i="1"/>
  <c r="X35" i="1"/>
  <c r="AD35" i="1" s="1"/>
  <c r="AE34" i="1"/>
  <c r="Z34" i="1"/>
  <c r="Y34" i="1"/>
  <c r="AG34" i="1" s="1"/>
  <c r="AA33" i="1"/>
  <c r="AB25" i="1"/>
  <c r="AF25" i="1"/>
  <c r="Z25" i="1"/>
  <c r="AE25" i="1"/>
  <c r="Y25" i="1"/>
  <c r="AG25" i="1" s="1"/>
  <c r="AA24" i="1"/>
  <c r="D154" i="1"/>
  <c r="B154" i="1"/>
  <c r="I28" i="1"/>
  <c r="B155" i="1"/>
  <c r="D155" i="1"/>
  <c r="N18" i="1"/>
  <c r="N13" i="1"/>
  <c r="N15" i="1"/>
  <c r="D201" i="1"/>
  <c r="B194" i="1"/>
  <c r="D198" i="1"/>
  <c r="D197" i="1"/>
  <c r="B193" i="1"/>
  <c r="B198" i="1"/>
  <c r="D186" i="1"/>
  <c r="D187" i="1"/>
  <c r="B202" i="1"/>
  <c r="D189" i="1"/>
  <c r="D200" i="1"/>
  <c r="D196" i="1"/>
  <c r="B191" i="1"/>
  <c r="B197" i="1"/>
  <c r="B195" i="1"/>
  <c r="B200" i="1"/>
  <c r="D199" i="1"/>
  <c r="B186" i="1"/>
  <c r="B189" i="1"/>
  <c r="D193" i="1"/>
  <c r="B196" i="1"/>
  <c r="D188" i="1"/>
  <c r="B187" i="1"/>
  <c r="D195" i="1"/>
  <c r="D191" i="1"/>
  <c r="B201" i="1"/>
  <c r="D194" i="1"/>
  <c r="D190" i="1"/>
  <c r="B188" i="1"/>
  <c r="D202" i="1"/>
  <c r="B192" i="1"/>
  <c r="B199" i="1"/>
  <c r="B190" i="1"/>
  <c r="D192" i="1"/>
  <c r="H19" i="1"/>
  <c r="N22" i="1"/>
  <c r="N16" i="1"/>
  <c r="G26" i="1" s="1"/>
  <c r="N24" i="1"/>
  <c r="N17" i="1"/>
  <c r="G27" i="1" s="1"/>
  <c r="N8" i="1"/>
  <c r="N21" i="1"/>
  <c r="G30" i="1" s="1"/>
  <c r="N11" i="1"/>
  <c r="B27" i="1" s="1"/>
  <c r="N9" i="1"/>
  <c r="P9" i="1" s="1"/>
  <c r="R9" i="1" s="1"/>
  <c r="S9" i="1" s="1"/>
  <c r="N23" i="1"/>
  <c r="N14" i="1"/>
  <c r="B30" i="1" s="1"/>
  <c r="B104" i="1"/>
  <c r="N19" i="1"/>
  <c r="G28" i="1" s="1"/>
  <c r="N10" i="1"/>
  <c r="B26" i="1" s="1"/>
  <c r="N6" i="1"/>
  <c r="N20" i="1"/>
  <c r="G29" i="1" s="1"/>
  <c r="N7" i="1"/>
  <c r="P7" i="1" s="1"/>
  <c r="R7" i="1" s="1"/>
  <c r="S7" i="1" s="1"/>
  <c r="N12" i="1"/>
  <c r="B28" i="1" s="1"/>
  <c r="C10" i="1"/>
  <c r="D10" i="1"/>
  <c r="D8" i="1"/>
  <c r="D9" i="1"/>
  <c r="B98" i="1"/>
  <c r="D7" i="1"/>
  <c r="AA34" i="1" l="1"/>
  <c r="AF35" i="1"/>
  <c r="AB35" i="1"/>
  <c r="Z35" i="1"/>
  <c r="Y35" i="1"/>
  <c r="AG35" i="1" s="1"/>
  <c r="AE35" i="1"/>
  <c r="AA25" i="1"/>
  <c r="I154" i="1"/>
  <c r="G154" i="1"/>
  <c r="I173" i="1"/>
  <c r="G155" i="1"/>
  <c r="I155" i="1"/>
  <c r="I167" i="1"/>
  <c r="I133" i="1"/>
  <c r="G147" i="1"/>
  <c r="G182" i="1"/>
  <c r="I178" i="1"/>
  <c r="G132" i="1"/>
  <c r="G123" i="1"/>
  <c r="P15" i="1"/>
  <c r="R15" i="1" s="1"/>
  <c r="S15" i="1" s="1"/>
  <c r="P13" i="1"/>
  <c r="R13" i="1" s="1"/>
  <c r="B29" i="1"/>
  <c r="P18" i="1"/>
  <c r="R18" i="1" s="1"/>
  <c r="S18" i="1" s="1"/>
  <c r="G183" i="1"/>
  <c r="G185" i="1"/>
  <c r="I129" i="1"/>
  <c r="P8" i="1"/>
  <c r="R8" i="1" s="1"/>
  <c r="S8" i="1" s="1"/>
  <c r="G173" i="1"/>
  <c r="G176" i="1"/>
  <c r="I122" i="1"/>
  <c r="G168" i="1"/>
  <c r="G152" i="1"/>
  <c r="G113" i="1"/>
  <c r="I128" i="1"/>
  <c r="G140" i="1"/>
  <c r="G180" i="1"/>
  <c r="I114" i="1"/>
  <c r="I136" i="1"/>
  <c r="G161" i="1"/>
  <c r="I120" i="1"/>
  <c r="G164" i="1"/>
  <c r="G111" i="1"/>
  <c r="G141" i="1"/>
  <c r="I161" i="1"/>
  <c r="G136" i="1"/>
  <c r="G171" i="1"/>
  <c r="I202" i="1"/>
  <c r="G189" i="1"/>
  <c r="I197" i="1"/>
  <c r="G192" i="1"/>
  <c r="I189" i="1"/>
  <c r="G200" i="1"/>
  <c r="I200" i="1"/>
  <c r="G194" i="1"/>
  <c r="I192" i="1"/>
  <c r="G195" i="1"/>
  <c r="G197" i="1"/>
  <c r="G186" i="1"/>
  <c r="G191" i="1"/>
  <c r="G202" i="1"/>
  <c r="I194" i="1"/>
  <c r="I186" i="1"/>
  <c r="G196" i="1"/>
  <c r="I201" i="1"/>
  <c r="G199" i="1"/>
  <c r="G198" i="1"/>
  <c r="I188" i="1"/>
  <c r="I187" i="1"/>
  <c r="G188" i="1"/>
  <c r="I191" i="1"/>
  <c r="I199" i="1"/>
  <c r="I193" i="1"/>
  <c r="G201" i="1"/>
  <c r="I198" i="1"/>
  <c r="I195" i="1"/>
  <c r="G190" i="1"/>
  <c r="I190" i="1"/>
  <c r="G187" i="1"/>
  <c r="I196" i="1"/>
  <c r="G193" i="1"/>
  <c r="I182" i="1"/>
  <c r="I145" i="1"/>
  <c r="I104" i="1"/>
  <c r="G162" i="1"/>
  <c r="G109" i="1"/>
  <c r="G121" i="1"/>
  <c r="I169" i="1"/>
  <c r="G129" i="1"/>
  <c r="I177" i="1"/>
  <c r="I158" i="1"/>
  <c r="G130" i="1"/>
  <c r="I163" i="1"/>
  <c r="P6" i="1"/>
  <c r="R6" i="1" s="1"/>
  <c r="S6" i="1" s="1"/>
  <c r="P21" i="1"/>
  <c r="R21" i="1" s="1"/>
  <c r="G124" i="1"/>
  <c r="G184" i="1"/>
  <c r="I135" i="1"/>
  <c r="G175" i="1"/>
  <c r="G174" i="1"/>
  <c r="I117" i="1"/>
  <c r="I170" i="1"/>
  <c r="G159" i="1"/>
  <c r="I125" i="1"/>
  <c r="I116" i="1"/>
  <c r="P19" i="1"/>
  <c r="R19" i="1" s="1"/>
  <c r="P17" i="1"/>
  <c r="R17" i="1" s="1"/>
  <c r="P24" i="1"/>
  <c r="R24" i="1" s="1"/>
  <c r="S24" i="1" s="1"/>
  <c r="I168" i="1"/>
  <c r="I115" i="1"/>
  <c r="G177" i="1"/>
  <c r="G139" i="1"/>
  <c r="I134" i="1"/>
  <c r="G106" i="1"/>
  <c r="I142" i="1"/>
  <c r="G114" i="1"/>
  <c r="I147" i="1"/>
  <c r="G145" i="1"/>
  <c r="G107" i="1"/>
  <c r="P14" i="1"/>
  <c r="R14" i="1" s="1"/>
  <c r="P16" i="1"/>
  <c r="R16" i="1" s="1"/>
  <c r="I174" i="1"/>
  <c r="G146" i="1"/>
  <c r="I179" i="1"/>
  <c r="G172" i="1"/>
  <c r="I130" i="1"/>
  <c r="G112" i="1"/>
  <c r="G170" i="1"/>
  <c r="G120" i="1"/>
  <c r="G178" i="1"/>
  <c r="G125" i="1"/>
  <c r="I162" i="1"/>
  <c r="P12" i="1"/>
  <c r="R12" i="1" s="1"/>
  <c r="P23" i="1"/>
  <c r="R23" i="1" s="1"/>
  <c r="S23" i="1" s="1"/>
  <c r="P22" i="1"/>
  <c r="R22" i="1" s="1"/>
  <c r="S22" i="1" s="1"/>
  <c r="P10" i="1"/>
  <c r="R10" i="1" s="1"/>
  <c r="I110" i="1"/>
  <c r="I175" i="1"/>
  <c r="I149" i="1"/>
  <c r="I137" i="1"/>
  <c r="G108" i="1"/>
  <c r="G181" i="1"/>
  <c r="I164" i="1"/>
  <c r="G142" i="1"/>
  <c r="I172" i="1"/>
  <c r="H18" i="1"/>
  <c r="H17" i="1" s="1"/>
  <c r="G144" i="1"/>
  <c r="G137" i="1"/>
  <c r="I112" i="1"/>
  <c r="I146" i="1"/>
  <c r="I183" i="1"/>
  <c r="G158" i="1"/>
  <c r="I184" i="1"/>
  <c r="I108" i="1"/>
  <c r="I180" i="1"/>
  <c r="G160" i="1"/>
  <c r="G153" i="1"/>
  <c r="I144" i="1"/>
  <c r="G116" i="1"/>
  <c r="G115" i="1"/>
  <c r="I165" i="1"/>
  <c r="G117" i="1"/>
  <c r="I124" i="1"/>
  <c r="I185" i="1"/>
  <c r="G104" i="1"/>
  <c r="I109" i="1"/>
  <c r="G169" i="1"/>
  <c r="I160" i="1"/>
  <c r="G150" i="1"/>
  <c r="G131" i="1"/>
  <c r="G135" i="1"/>
  <c r="G133" i="1"/>
  <c r="I132" i="1"/>
  <c r="G110" i="1"/>
  <c r="I141" i="1"/>
  <c r="I118" i="1"/>
  <c r="I106" i="1"/>
  <c r="I156" i="1"/>
  <c r="G119" i="1"/>
  <c r="G156" i="1"/>
  <c r="G166" i="1"/>
  <c r="I111" i="1"/>
  <c r="I138" i="1"/>
  <c r="I176" i="1"/>
  <c r="I157" i="1"/>
  <c r="G163" i="1"/>
  <c r="I107" i="1"/>
  <c r="G149" i="1"/>
  <c r="I140" i="1"/>
  <c r="G118" i="1"/>
  <c r="I181" i="1"/>
  <c r="G148" i="1"/>
  <c r="I121" i="1"/>
  <c r="I139" i="1"/>
  <c r="G134" i="1"/>
  <c r="G128" i="1"/>
  <c r="I171" i="1"/>
  <c r="I150" i="1"/>
  <c r="I127" i="1"/>
  <c r="G122" i="1"/>
  <c r="G143" i="1"/>
  <c r="G179" i="1"/>
  <c r="I123" i="1"/>
  <c r="G157" i="1"/>
  <c r="I148" i="1"/>
  <c r="G126" i="1"/>
  <c r="G127" i="1"/>
  <c r="I166" i="1"/>
  <c r="I159" i="1"/>
  <c r="G138" i="1"/>
  <c r="G165" i="1"/>
  <c r="G167" i="1"/>
  <c r="G105" i="1"/>
  <c r="I153" i="1"/>
  <c r="I119" i="1"/>
  <c r="I126" i="1"/>
  <c r="I131" i="1"/>
  <c r="I143" i="1"/>
  <c r="I105" i="1"/>
  <c r="I151" i="1"/>
  <c r="I113" i="1"/>
  <c r="I152" i="1"/>
  <c r="G151" i="1"/>
  <c r="P20" i="1"/>
  <c r="R20" i="1" s="1"/>
  <c r="P11" i="1"/>
  <c r="R11" i="1" s="1"/>
  <c r="C9" i="1"/>
  <c r="C7" i="1"/>
  <c r="AA35" i="1" l="1"/>
  <c r="S19" i="1"/>
  <c r="H28" i="1"/>
  <c r="S16" i="1"/>
  <c r="H26" i="1"/>
  <c r="S11" i="1"/>
  <c r="C27" i="1"/>
  <c r="S10" i="1"/>
  <c r="C26" i="1"/>
  <c r="S14" i="1"/>
  <c r="C30" i="1"/>
  <c r="S20" i="1"/>
  <c r="H29" i="1"/>
  <c r="S21" i="1"/>
  <c r="H30" i="1"/>
  <c r="S13" i="1"/>
  <c r="C29" i="1"/>
  <c r="S17" i="1"/>
  <c r="H27" i="1"/>
  <c r="S12" i="1"/>
  <c r="C28" i="1"/>
  <c r="C19" i="1"/>
  <c r="C20" i="1" s="1"/>
  <c r="H198" i="1" s="1"/>
  <c r="C21" i="1"/>
  <c r="B117" i="1"/>
  <c r="D117" i="1"/>
  <c r="B119" i="1"/>
  <c r="B121" i="1"/>
  <c r="D119" i="1"/>
  <c r="D121" i="1"/>
  <c r="D115" i="1"/>
  <c r="B115" i="1"/>
  <c r="B108" i="1"/>
  <c r="D106" i="1"/>
  <c r="B113" i="1"/>
  <c r="D110" i="1"/>
  <c r="D108" i="1"/>
  <c r="B109" i="1"/>
  <c r="B107" i="1"/>
  <c r="B110" i="1"/>
  <c r="D113" i="1"/>
  <c r="B106" i="1"/>
  <c r="D111" i="1"/>
  <c r="B112" i="1"/>
  <c r="B111" i="1"/>
  <c r="D107" i="1"/>
  <c r="D114" i="1"/>
  <c r="B114" i="1"/>
  <c r="D109" i="1"/>
  <c r="D112" i="1"/>
  <c r="B132" i="1"/>
  <c r="B120" i="1"/>
  <c r="D183" i="1"/>
  <c r="D141" i="1"/>
  <c r="B173" i="1"/>
  <c r="B122" i="1"/>
  <c r="D173" i="1"/>
  <c r="D122" i="1"/>
  <c r="B161" i="1"/>
  <c r="D164" i="1"/>
  <c r="D171" i="1"/>
  <c r="B146" i="1"/>
  <c r="D177" i="1"/>
  <c r="D157" i="1"/>
  <c r="B180" i="1"/>
  <c r="B160" i="1"/>
  <c r="B165" i="1"/>
  <c r="B140" i="1"/>
  <c r="B182" i="1"/>
  <c r="B147" i="1"/>
  <c r="D176" i="1"/>
  <c r="D168" i="1"/>
  <c r="D144" i="1"/>
  <c r="B163" i="1"/>
  <c r="D179" i="1"/>
  <c r="D163" i="1"/>
  <c r="B176" i="1"/>
  <c r="B185" i="1"/>
  <c r="B149" i="1"/>
  <c r="D161" i="1"/>
  <c r="B181" i="1"/>
  <c r="D148" i="1"/>
  <c r="D152" i="1"/>
  <c r="D149" i="1"/>
  <c r="B183" i="1"/>
  <c r="B141" i="1"/>
  <c r="B175" i="1"/>
  <c r="B143" i="1"/>
  <c r="B156" i="1"/>
  <c r="B157" i="1"/>
  <c r="B168" i="1"/>
  <c r="D160" i="1"/>
  <c r="B178" i="1"/>
  <c r="D156" i="1"/>
  <c r="D181" i="1"/>
  <c r="D172" i="1"/>
  <c r="B151" i="1"/>
  <c r="B164" i="1"/>
  <c r="D151" i="1"/>
  <c r="B170" i="1"/>
  <c r="B153" i="1"/>
  <c r="D170" i="1"/>
  <c r="D153" i="1"/>
  <c r="B144" i="1"/>
  <c r="B172" i="1"/>
  <c r="D174" i="1"/>
  <c r="D142" i="1"/>
  <c r="D120" i="1"/>
  <c r="D169" i="1"/>
  <c r="B152" i="1"/>
  <c r="D162" i="1"/>
  <c r="B174" i="1"/>
  <c r="D175" i="1"/>
  <c r="B148" i="1"/>
  <c r="B158" i="1"/>
  <c r="D143" i="1"/>
  <c r="B145" i="1"/>
  <c r="B171" i="1"/>
  <c r="D150" i="1"/>
  <c r="D139" i="1"/>
  <c r="D178" i="1"/>
  <c r="D158" i="1"/>
  <c r="B179" i="1"/>
  <c r="B159" i="1"/>
  <c r="D180" i="1"/>
  <c r="D165" i="1"/>
  <c r="D159" i="1"/>
  <c r="D146" i="1"/>
  <c r="D167" i="1"/>
  <c r="D184" i="1"/>
  <c r="D147" i="1"/>
  <c r="D182" i="1"/>
  <c r="B139" i="1"/>
  <c r="D166" i="1"/>
  <c r="D140" i="1"/>
  <c r="B177" i="1"/>
  <c r="B184" i="1"/>
  <c r="D185" i="1"/>
  <c r="B162" i="1"/>
  <c r="B166" i="1"/>
  <c r="B142" i="1"/>
  <c r="B167" i="1"/>
  <c r="B150" i="1"/>
  <c r="B169" i="1"/>
  <c r="D145" i="1"/>
  <c r="D123" i="1"/>
  <c r="D132" i="1"/>
  <c r="C8" i="1"/>
  <c r="B126" i="1"/>
  <c r="D130" i="1"/>
  <c r="B131" i="1"/>
  <c r="D128" i="1"/>
  <c r="B125" i="1"/>
  <c r="D125" i="1"/>
  <c r="D104" i="1"/>
  <c r="D126" i="1"/>
  <c r="B124" i="1"/>
  <c r="D116" i="1"/>
  <c r="B116" i="1"/>
  <c r="B123" i="1"/>
  <c r="B130" i="1"/>
  <c r="B128" i="1"/>
  <c r="D124" i="1"/>
  <c r="D131" i="1"/>
  <c r="D105" i="1"/>
  <c r="B105" i="1"/>
  <c r="D134" i="1"/>
  <c r="D129" i="1"/>
  <c r="D137" i="1"/>
  <c r="D118" i="1"/>
  <c r="B135" i="1"/>
  <c r="B127" i="1"/>
  <c r="B133" i="1"/>
  <c r="B129" i="1"/>
  <c r="D127" i="1"/>
  <c r="B138" i="1"/>
  <c r="D133" i="1"/>
  <c r="B118" i="1"/>
  <c r="D135" i="1"/>
  <c r="B137" i="1"/>
  <c r="B136" i="1"/>
  <c r="D138" i="1"/>
  <c r="B134" i="1"/>
  <c r="D136" i="1"/>
  <c r="C155" i="1" l="1"/>
  <c r="C154" i="1"/>
  <c r="H154" i="1"/>
  <c r="H155" i="1"/>
  <c r="H131" i="1"/>
  <c r="H115" i="1"/>
  <c r="H146" i="1"/>
  <c r="H143" i="1"/>
  <c r="H197" i="1"/>
  <c r="C17" i="1"/>
  <c r="C22" i="1" s="1"/>
  <c r="H117" i="1"/>
  <c r="H128" i="1"/>
  <c r="H162" i="1"/>
  <c r="H193" i="1"/>
  <c r="H127" i="1"/>
  <c r="H160" i="1"/>
  <c r="H187" i="1"/>
  <c r="H194" i="1"/>
  <c r="H159" i="1"/>
  <c r="H174" i="1"/>
  <c r="H195" i="1"/>
  <c r="H202" i="1"/>
  <c r="H137" i="1"/>
  <c r="H200" i="1"/>
  <c r="H191" i="1"/>
  <c r="H110" i="1"/>
  <c r="H196" i="1"/>
  <c r="H179" i="1"/>
  <c r="H167" i="1"/>
  <c r="H192" i="1"/>
  <c r="C188" i="1"/>
  <c r="C200" i="1"/>
  <c r="C195" i="1"/>
  <c r="C187" i="1"/>
  <c r="C190" i="1"/>
  <c r="C199" i="1"/>
  <c r="C201" i="1"/>
  <c r="C189" i="1"/>
  <c r="C197" i="1"/>
  <c r="C191" i="1"/>
  <c r="C202" i="1"/>
  <c r="C193" i="1"/>
  <c r="C194" i="1"/>
  <c r="C186" i="1"/>
  <c r="C192" i="1"/>
  <c r="C198" i="1"/>
  <c r="C196" i="1"/>
  <c r="H114" i="1"/>
  <c r="H145" i="1"/>
  <c r="H148" i="1"/>
  <c r="H201" i="1"/>
  <c r="H190" i="1"/>
  <c r="H153" i="1"/>
  <c r="H142" i="1"/>
  <c r="H186" i="1"/>
  <c r="H189" i="1"/>
  <c r="H199" i="1"/>
  <c r="H135" i="1"/>
  <c r="H169" i="1"/>
  <c r="H188" i="1"/>
  <c r="H176" i="1"/>
  <c r="H152" i="1"/>
  <c r="H164" i="1"/>
  <c r="H140" i="1"/>
  <c r="H171" i="1"/>
  <c r="H180" i="1"/>
  <c r="H161" i="1"/>
  <c r="H168" i="1"/>
  <c r="H173" i="1"/>
  <c r="H113" i="1"/>
  <c r="H123" i="1"/>
  <c r="H185" i="1"/>
  <c r="H182" i="1"/>
  <c r="H147" i="1"/>
  <c r="H132" i="1"/>
  <c r="H136" i="1"/>
  <c r="H183" i="1"/>
  <c r="H141" i="1"/>
  <c r="H111" i="1"/>
  <c r="H184" i="1"/>
  <c r="H108" i="1"/>
  <c r="H156" i="1"/>
  <c r="H149" i="1"/>
  <c r="H166" i="1"/>
  <c r="H107" i="1"/>
  <c r="H172" i="1"/>
  <c r="H150" i="1"/>
  <c r="H112" i="1"/>
  <c r="H138" i="1"/>
  <c r="H109" i="1"/>
  <c r="H165" i="1"/>
  <c r="H125" i="1"/>
  <c r="H139" i="1"/>
  <c r="H124" i="1"/>
  <c r="H163" i="1"/>
  <c r="H119" i="1"/>
  <c r="H175" i="1"/>
  <c r="H178" i="1"/>
  <c r="H126" i="1"/>
  <c r="H118" i="1"/>
  <c r="H158" i="1"/>
  <c r="H106" i="1"/>
  <c r="H144" i="1"/>
  <c r="H130" i="1"/>
  <c r="H134" i="1"/>
  <c r="H120" i="1"/>
  <c r="H181" i="1"/>
  <c r="H121" i="1"/>
  <c r="H157" i="1"/>
  <c r="H116" i="1"/>
  <c r="H122" i="1"/>
  <c r="H170" i="1"/>
  <c r="H151" i="1"/>
  <c r="H133" i="1"/>
  <c r="H104" i="1"/>
  <c r="H177" i="1"/>
  <c r="H129" i="1"/>
  <c r="H105" i="1"/>
  <c r="C121" i="1"/>
  <c r="C119" i="1"/>
  <c r="C117" i="1"/>
  <c r="C115" i="1"/>
  <c r="C132" i="1"/>
  <c r="C114" i="1"/>
  <c r="C110" i="1"/>
  <c r="C107" i="1"/>
  <c r="C109" i="1"/>
  <c r="C111" i="1"/>
  <c r="C112" i="1"/>
  <c r="C113" i="1"/>
  <c r="C106" i="1"/>
  <c r="C108" i="1"/>
  <c r="C175" i="1"/>
  <c r="C163" i="1"/>
  <c r="C140" i="1"/>
  <c r="C122" i="1"/>
  <c r="C167" i="1"/>
  <c r="C179" i="1"/>
  <c r="C171" i="1"/>
  <c r="C174" i="1"/>
  <c r="C153" i="1"/>
  <c r="C178" i="1"/>
  <c r="C141" i="1"/>
  <c r="C165" i="1"/>
  <c r="C146" i="1"/>
  <c r="C159" i="1"/>
  <c r="C172" i="1"/>
  <c r="C166" i="1"/>
  <c r="C139" i="1"/>
  <c r="C170" i="1"/>
  <c r="C185" i="1"/>
  <c r="C142" i="1"/>
  <c r="C162" i="1"/>
  <c r="C158" i="1"/>
  <c r="C152" i="1"/>
  <c r="C144" i="1"/>
  <c r="C168" i="1"/>
  <c r="C176" i="1"/>
  <c r="C160" i="1"/>
  <c r="C161" i="1"/>
  <c r="C145" i="1"/>
  <c r="C148" i="1"/>
  <c r="C157" i="1"/>
  <c r="C183" i="1"/>
  <c r="C173" i="1"/>
  <c r="C184" i="1"/>
  <c r="C164" i="1"/>
  <c r="C156" i="1"/>
  <c r="C181" i="1"/>
  <c r="C147" i="1"/>
  <c r="C180" i="1"/>
  <c r="C120" i="1"/>
  <c r="C150" i="1"/>
  <c r="C149" i="1"/>
  <c r="C116" i="1"/>
  <c r="C169" i="1"/>
  <c r="C177" i="1"/>
  <c r="C151" i="1"/>
  <c r="C143" i="1"/>
  <c r="C182" i="1"/>
  <c r="C130" i="1"/>
  <c r="C131" i="1"/>
  <c r="C124" i="1"/>
  <c r="C126" i="1"/>
  <c r="C125" i="1"/>
  <c r="C123" i="1"/>
  <c r="C128" i="1"/>
  <c r="C129" i="1"/>
  <c r="C136" i="1"/>
  <c r="C137" i="1"/>
  <c r="C105" i="1"/>
  <c r="C104" i="1"/>
  <c r="C134" i="1"/>
  <c r="C133" i="1"/>
  <c r="C127" i="1"/>
  <c r="C138" i="1"/>
  <c r="C135" i="1"/>
  <c r="C118" i="1"/>
</calcChain>
</file>

<file path=xl/sharedStrings.xml><?xml version="1.0" encoding="utf-8"?>
<sst xmlns="http://schemas.openxmlformats.org/spreadsheetml/2006/main" count="215" uniqueCount="128">
  <si>
    <t>mu</t>
  </si>
  <si>
    <t>Mode</t>
  </si>
  <si>
    <t>Sigma</t>
  </si>
  <si>
    <t>% of mode</t>
  </si>
  <si>
    <t>mu+S^2/2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</si>
  <si>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</si>
  <si>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</si>
  <si>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</si>
  <si>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</si>
  <si>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</si>
  <si>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</si>
  <si>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</si>
  <si>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</si>
  <si>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</si>
  <si>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Income</t>
  </si>
  <si>
    <t>http://en.wikipedia.org/wiki/Log_normal</t>
  </si>
  <si>
    <t xml:space="preserve">Sigma^2 </t>
  </si>
  <si>
    <t>Std.Dev</t>
  </si>
  <si>
    <t>=EXP(mu)</t>
  </si>
  <si>
    <t>Median</t>
  </si>
  <si>
    <t>Mean</t>
  </si>
  <si>
    <t>=EXP(mu + S^2 / 2)</t>
  </si>
  <si>
    <t>PDF# (Mode)</t>
  </si>
  <si>
    <t>J</t>
  </si>
  <si>
    <t>Distribution of Subjects by Income</t>
  </si>
  <si>
    <t xml:space="preserve"> </t>
  </si>
  <si>
    <t>http://stat.ethz.ch/~stahel/lognormal/bioscience.pdf</t>
  </si>
  <si>
    <t>Assume Households have a Log-Normal Distribution by Income.</t>
  </si>
  <si>
    <t>Households Log-Normal Distribution</t>
  </si>
  <si>
    <t>Households Normal Distribution</t>
  </si>
  <si>
    <t>Total Income Log-Normal Distribution</t>
  </si>
  <si>
    <t>Total Income Normal Distribution</t>
  </si>
  <si>
    <t>SD=Mean*CV</t>
  </si>
  <si>
    <t>Gini Coefficient</t>
  </si>
  <si>
    <t>Since households have a Log-Normal distribution by Income with mu# and sigma#, it follow that</t>
  </si>
  <si>
    <t>http://www.statlit.org/XLS/Create-LogNormal-Income-Excel2013-Data.xlsx</t>
  </si>
  <si>
    <t>%#down</t>
  </si>
  <si>
    <t>%$down</t>
  </si>
  <si>
    <t>%$/%#</t>
  </si>
  <si>
    <t>Bottom</t>
  </si>
  <si>
    <t>%#</t>
  </si>
  <si>
    <t>%$-CDF</t>
  </si>
  <si>
    <t>Gini</t>
  </si>
  <si>
    <t>%ofMode$</t>
  </si>
  <si>
    <t>PDF$</t>
  </si>
  <si>
    <t>CDF$</t>
  </si>
  <si>
    <t>with parameters mu$ = mu# + sigma#^2 and sigma$ = sigma#</t>
  </si>
  <si>
    <t>total Household Income has a Log-Normal Distribution by Amount [Aitchinson &amp; Brown (1963)]</t>
  </si>
  <si>
    <t>Wikipedia</t>
  </si>
  <si>
    <t>Schield</t>
  </si>
  <si>
    <t>PDF#</t>
  </si>
  <si>
    <t>CDF#</t>
  </si>
  <si>
    <t>Distribution of Total Income by Amount</t>
  </si>
  <si>
    <t>B57</t>
  </si>
  <si>
    <t>C57</t>
  </si>
  <si>
    <t>D57</t>
  </si>
  <si>
    <t>G57</t>
  </si>
  <si>
    <t>H57</t>
  </si>
  <si>
    <t>I57</t>
  </si>
  <si>
    <t>CELL</t>
  </si>
  <si>
    <t>FormulaText()</t>
  </si>
  <si>
    <t>BOTTOM-UP</t>
  </si>
  <si>
    <t>TOP_DOWN</t>
  </si>
  <si>
    <t>Ratio</t>
  </si>
  <si>
    <t>TD-Ratio</t>
  </si>
  <si>
    <t>#Cutoff$</t>
  </si>
  <si>
    <t>Top</t>
  </si>
  <si>
    <t>% of Income</t>
  </si>
  <si>
    <t>Min$1000</t>
  </si>
  <si>
    <t>V1M</t>
  </si>
  <si>
    <t>References</t>
  </si>
  <si>
    <t>Min$</t>
  </si>
  <si>
    <t>mu#</t>
  </si>
  <si>
    <t>sigma#</t>
  </si>
  <si>
    <t>mu$</t>
  </si>
  <si>
    <t>sigma$</t>
  </si>
  <si>
    <t>Mode#</t>
  </si>
  <si>
    <t>Mean#</t>
  </si>
  <si>
    <t>Median#</t>
  </si>
  <si>
    <t>Gini is determined by the mean/median ratio.</t>
  </si>
  <si>
    <t>Sigma# is propotional to [LN(Mean) - LN(Median)]</t>
  </si>
  <si>
    <t>Sigma# is proportional to LN(Mean/Median)</t>
  </si>
  <si>
    <t>%Income</t>
  </si>
  <si>
    <t>Gini is "proportional" to sigma#</t>
  </si>
  <si>
    <t>Theorem #1</t>
  </si>
  <si>
    <t>Theorm #2</t>
  </si>
  <si>
    <t>Suppose the median increases by a factor of ten (from 20 to 200)</t>
  </si>
  <si>
    <t>Meanwhile the Mean-Median ratio increases by 1%: from 1.5 to 1.55.</t>
  </si>
  <si>
    <t>The Mode will decrease from 22 to 21.</t>
  </si>
  <si>
    <t>Does this mean it’s a zero sum game?</t>
  </si>
  <si>
    <t>Any increase in Mean to median ratio necessarily implies others get poorer?</t>
  </si>
  <si>
    <t>%belowMode</t>
  </si>
  <si>
    <t>Theorem #3</t>
  </si>
  <si>
    <t>Suppose the median remains constant ($50K)</t>
  </si>
  <si>
    <t>The mode decreases -- from 35 to 15.</t>
  </si>
  <si>
    <t>Suppose the mean-median ratio increases -- from 1.2 to 1.8 (50%) in steps of 0.05.</t>
  </si>
  <si>
    <t>Proof</t>
  </si>
  <si>
    <t>A rising mean-median ratio is sufficient for a decreasing mode</t>
  </si>
  <si>
    <t>If the mode decreases (fixed median), percentage of HH below the mode decreases</t>
  </si>
  <si>
    <t>The percentage of HH that are below the mode decreases -- from 27% to 14%</t>
  </si>
  <si>
    <t xml:space="preserve">      Top 5%</t>
  </si>
  <si>
    <t xml:space="preserve">    Top 1%</t>
  </si>
  <si>
    <t>W13</t>
  </si>
  <si>
    <t>X13</t>
  </si>
  <si>
    <t>Y13</t>
  </si>
  <si>
    <t>Z13</t>
  </si>
  <si>
    <t>AA13</t>
  </si>
  <si>
    <t>AB13</t>
  </si>
  <si>
    <t>----- Top 5% -----</t>
  </si>
  <si>
    <t>---- Top 10% ----</t>
  </si>
  <si>
    <t>Max$</t>
  </si>
  <si>
    <t>-- Bottom 40% --</t>
  </si>
  <si>
    <t>Palma</t>
  </si>
  <si>
    <t>Theorem 4</t>
  </si>
  <si>
    <t>Different Mean-Median Ratios</t>
  </si>
  <si>
    <t>Constant Mean-Median Ratio</t>
  </si>
  <si>
    <t>Income share of top X% is independent of Median Income*.</t>
  </si>
  <si>
    <t>*</t>
  </si>
  <si>
    <t>Assuming a constant Mean-median Income Ratio</t>
  </si>
  <si>
    <t>Depends on cutoff, mu and sigma</t>
  </si>
  <si>
    <t>Sigma$ is constant.   Increasing cutoff compensates for increasing mu</t>
  </si>
  <si>
    <t>Palma for Log-Normal is independent of differences in Median Income*</t>
  </si>
  <si>
    <t>Change in mean is just a scaling factor</t>
  </si>
  <si>
    <t>-- Top 1% --</t>
  </si>
  <si>
    <t>Min$5%</t>
  </si>
  <si>
    <t>---- Top 5% ----</t>
  </si>
  <si>
    <t>Min$1%</t>
  </si>
  <si>
    <t>Median Income: $50K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</si>
</sst>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%"/>
    <numFmt numFmtId="166" formatCode="0.000"/>
    <numFmt numFmtId="167" formatCode="#,##0.0"/>
    <numFmt numFmtId="168" formatCode="0.0000"/>
    <numFmt numFmtId="169" formatCode="0.000E+00"/>
    <numFmt numFmtId="177" formatCode="#,##0.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0" xfId="0" applyFont="1"/>
    <xf numFmtId="0" fontId="0" fillId="0" borderId="0" xfId="0" quotePrefix="1"/>
    <xf numFmtId="0" fontId="0" fillId="0" borderId="6" xfId="0" applyBorder="1"/>
    <xf numFmtId="166" fontId="0" fillId="0" borderId="3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7" xfId="0" quotePrefix="1" applyNumberFormat="1" applyFont="1" applyBorder="1"/>
    <xf numFmtId="0" fontId="1" fillId="0" borderId="0" xfId="0" quotePrefix="1" applyFont="1"/>
    <xf numFmtId="3" fontId="3" fillId="2" borderId="6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164" fontId="0" fillId="0" borderId="10" xfId="0" quotePrefix="1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66" fontId="0" fillId="0" borderId="5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right"/>
    </xf>
    <xf numFmtId="10" fontId="0" fillId="0" borderId="0" xfId="0" applyNumberFormat="1"/>
    <xf numFmtId="166" fontId="0" fillId="0" borderId="0" xfId="0" applyNumberFormat="1" applyBorder="1" applyAlignment="1">
      <alignment horizontal="center"/>
    </xf>
    <xf numFmtId="11" fontId="1" fillId="0" borderId="12" xfId="0" quotePrefix="1" applyNumberFormat="1" applyFont="1" applyBorder="1" applyAlignment="1">
      <alignment horizontal="center"/>
    </xf>
    <xf numFmtId="164" fontId="1" fillId="0" borderId="12" xfId="0" quotePrefix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Border="1"/>
    <xf numFmtId="3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" fillId="0" borderId="0" xfId="0" quotePrefix="1" applyNumberFormat="1" applyFont="1"/>
    <xf numFmtId="166" fontId="0" fillId="0" borderId="0" xfId="0" applyNumberFormat="1"/>
    <xf numFmtId="3" fontId="5" fillId="0" borderId="9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quotePrefix="1" applyNumberFormat="1" applyBorder="1"/>
    <xf numFmtId="0" fontId="1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165" fontId="0" fillId="0" borderId="0" xfId="0" applyNumberFormat="1" applyBorder="1"/>
    <xf numFmtId="168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right"/>
    </xf>
    <xf numFmtId="11" fontId="0" fillId="0" borderId="0" xfId="0" applyNumberFormat="1" applyBorder="1" applyAlignment="1">
      <alignment horizontal="left"/>
    </xf>
    <xf numFmtId="11" fontId="1" fillId="0" borderId="17" xfId="0" quotePrefix="1" applyNumberFormat="1" applyFont="1" applyBorder="1"/>
    <xf numFmtId="11" fontId="1" fillId="0" borderId="18" xfId="0" quotePrefix="1" applyNumberFormat="1" applyFont="1" applyBorder="1"/>
    <xf numFmtId="11" fontId="0" fillId="0" borderId="0" xfId="0" applyNumberForma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64" fontId="1" fillId="0" borderId="0" xfId="0" quotePrefix="1" applyNumberFormat="1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0" fontId="3" fillId="0" borderId="0" xfId="0" quotePrefix="1" applyFont="1"/>
    <xf numFmtId="0" fontId="1" fillId="3" borderId="0" xfId="0" applyFont="1" applyFill="1" applyBorder="1"/>
    <xf numFmtId="0" fontId="0" fillId="3" borderId="0" xfId="0" applyFill="1"/>
    <xf numFmtId="164" fontId="1" fillId="3" borderId="0" xfId="0" quotePrefix="1" applyNumberFormat="1" applyFont="1" applyFill="1" applyBorder="1" applyAlignment="1">
      <alignment horizontal="center"/>
    </xf>
    <xf numFmtId="0" fontId="0" fillId="3" borderId="0" xfId="0" quotePrefix="1" applyFill="1"/>
    <xf numFmtId="165" fontId="1" fillId="0" borderId="0" xfId="0" applyNumberFormat="1" applyFont="1" applyBorder="1"/>
    <xf numFmtId="166" fontId="6" fillId="0" borderId="20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0" fontId="7" fillId="0" borderId="0" xfId="1"/>
    <xf numFmtId="10" fontId="0" fillId="0" borderId="7" xfId="0" applyNumberFormat="1" applyBorder="1" applyAlignment="1">
      <alignment horizontal="center"/>
    </xf>
    <xf numFmtId="10" fontId="1" fillId="0" borderId="8" xfId="0" quotePrefix="1" applyNumberFormat="1" applyFon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1" fillId="0" borderId="19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166" fontId="0" fillId="0" borderId="0" xfId="0" applyNumberFormat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1" fontId="1" fillId="3" borderId="0" xfId="0" quotePrefix="1" applyNumberFormat="1" applyFont="1" applyFill="1" applyBorder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2" fontId="1" fillId="0" borderId="0" xfId="0" quotePrefix="1" applyNumberFormat="1" applyFont="1" applyBorder="1" applyAlignment="1">
      <alignment horizontal="center"/>
    </xf>
    <xf numFmtId="166" fontId="1" fillId="0" borderId="11" xfId="0" quotePrefix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0" xfId="0" applyAlignment="1"/>
    <xf numFmtId="164" fontId="0" fillId="0" borderId="0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left"/>
    </xf>
    <xf numFmtId="0" fontId="0" fillId="0" borderId="20" xfId="0" applyBorder="1" applyAlignment="1">
      <alignment horizontal="center"/>
    </xf>
    <xf numFmtId="165" fontId="1" fillId="0" borderId="24" xfId="0" applyNumberFormat="1" applyFont="1" applyBorder="1" applyAlignment="1">
      <alignment horizontal="left"/>
    </xf>
    <xf numFmtId="0" fontId="0" fillId="0" borderId="20" xfId="0" applyBorder="1"/>
    <xf numFmtId="9" fontId="0" fillId="0" borderId="2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2" fontId="1" fillId="0" borderId="3" xfId="0" quotePrefix="1" applyNumberFormat="1" applyFont="1" applyBorder="1" applyAlignment="1">
      <alignment horizontal="center"/>
    </xf>
    <xf numFmtId="2" fontId="1" fillId="0" borderId="8" xfId="0" quotePrefix="1" applyNumberFormat="1" applyFont="1" applyBorder="1" applyAlignment="1">
      <alignment horizontal="center"/>
    </xf>
    <xf numFmtId="2" fontId="1" fillId="0" borderId="5" xfId="0" quotePrefix="1" applyNumberFormat="1" applyFont="1" applyBorder="1" applyAlignment="1">
      <alignment horizontal="center"/>
    </xf>
    <xf numFmtId="2" fontId="1" fillId="0" borderId="2" xfId="0" quotePrefix="1" applyNumberFormat="1" applyFont="1" applyBorder="1" applyAlignment="1">
      <alignment horizontal="center"/>
    </xf>
    <xf numFmtId="2" fontId="1" fillId="0" borderId="7" xfId="0" quotePrefix="1" applyNumberFormat="1" applyFont="1" applyBorder="1" applyAlignment="1">
      <alignment horizontal="center"/>
    </xf>
    <xf numFmtId="2" fontId="1" fillId="0" borderId="21" xfId="0" quotePrefix="1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" fillId="0" borderId="0" xfId="0" quotePrefix="1" applyFont="1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177" fontId="1" fillId="0" borderId="0" xfId="0" quotePrefix="1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</a:t>
            </a:r>
            <a:r>
              <a:rPr lang="en-US" baseline="0"/>
              <a:t> of Total Income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Income per Household</a:t>
            </a:r>
          </a:p>
        </c:rich>
      </c:tx>
      <c:layout>
        <c:manualLayout>
          <c:xMode val="edge"/>
          <c:yMode val="edge"/>
          <c:x val="0.29821778792308939"/>
          <c:y val="3.367868490122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8311688311688"/>
          <c:y val="0.23834196891191708"/>
          <c:w val="0.83116883116883122"/>
          <c:h val="0.57772020725388606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'LN#$2'!$H$103</c:f>
              <c:strCache>
                <c:ptCount val="1"/>
                <c:pt idx="0">
                  <c:v>%ofMode$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'LN#$2'!$A$104:$A$202</c:f>
              <c:numCache>
                <c:formatCode>#,##0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  <c:pt idx="64">
                  <c:v>550</c:v>
                </c:pt>
                <c:pt idx="65">
                  <c:v>600</c:v>
                </c:pt>
                <c:pt idx="66">
                  <c:v>650</c:v>
                </c:pt>
                <c:pt idx="67">
                  <c:v>700</c:v>
                </c:pt>
                <c:pt idx="68">
                  <c:v>750</c:v>
                </c:pt>
                <c:pt idx="69">
                  <c:v>800</c:v>
                </c:pt>
                <c:pt idx="70">
                  <c:v>850</c:v>
                </c:pt>
                <c:pt idx="71">
                  <c:v>900</c:v>
                </c:pt>
                <c:pt idx="72">
                  <c:v>950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1600</c:v>
                </c:pt>
                <c:pt idx="79">
                  <c:v>1800</c:v>
                </c:pt>
                <c:pt idx="80">
                  <c:v>2000</c:v>
                </c:pt>
                <c:pt idx="81">
                  <c:v>2200</c:v>
                </c:pt>
                <c:pt idx="82">
                  <c:v>2400</c:v>
                </c:pt>
                <c:pt idx="83">
                  <c:v>2600</c:v>
                </c:pt>
                <c:pt idx="84">
                  <c:v>2800</c:v>
                </c:pt>
                <c:pt idx="85">
                  <c:v>3000</c:v>
                </c:pt>
                <c:pt idx="86">
                  <c:v>3200</c:v>
                </c:pt>
                <c:pt idx="87">
                  <c:v>3400</c:v>
                </c:pt>
                <c:pt idx="88">
                  <c:v>3600</c:v>
                </c:pt>
                <c:pt idx="89">
                  <c:v>3800</c:v>
                </c:pt>
                <c:pt idx="90">
                  <c:v>4000</c:v>
                </c:pt>
                <c:pt idx="91">
                  <c:v>4500</c:v>
                </c:pt>
                <c:pt idx="92">
                  <c:v>5000</c:v>
                </c:pt>
                <c:pt idx="93">
                  <c:v>5500</c:v>
                </c:pt>
                <c:pt idx="94">
                  <c:v>6000</c:v>
                </c:pt>
                <c:pt idx="95">
                  <c:v>7000</c:v>
                </c:pt>
                <c:pt idx="96">
                  <c:v>8000</c:v>
                </c:pt>
                <c:pt idx="97">
                  <c:v>9000</c:v>
                </c:pt>
                <c:pt idx="98">
                  <c:v>10000</c:v>
                </c:pt>
              </c:numCache>
            </c:numRef>
          </c:xVal>
          <c:yVal>
            <c:numRef>
              <c:f>'LN#$2'!$H$104:$H$202</c:f>
              <c:numCache>
                <c:formatCode>0.00%</c:formatCode>
                <c:ptCount val="99"/>
                <c:pt idx="0">
                  <c:v>1.3617695015773465E-7</c:v>
                </c:pt>
                <c:pt idx="1">
                  <c:v>2.4837250213634073E-5</c:v>
                </c:pt>
                <c:pt idx="2">
                  <c:v>3.2289380998775285E-4</c:v>
                </c:pt>
                <c:pt idx="3">
                  <c:v>1.6070314947802392E-3</c:v>
                </c:pt>
                <c:pt idx="4">
                  <c:v>4.9344820706240782E-3</c:v>
                </c:pt>
                <c:pt idx="5">
                  <c:v>2.1862902002384749E-2</c:v>
                </c:pt>
                <c:pt idx="6">
                  <c:v>3.6886396527320335E-2</c:v>
                </c:pt>
                <c:pt idx="7">
                  <c:v>5.6672130233988816E-2</c:v>
                </c:pt>
                <c:pt idx="8">
                  <c:v>8.1131654390756008E-2</c:v>
                </c:pt>
                <c:pt idx="9">
                  <c:v>0.14264735520007382</c:v>
                </c:pt>
                <c:pt idx="10">
                  <c:v>0.21735824940710294</c:v>
                </c:pt>
                <c:pt idx="11">
                  <c:v>0.30035097054963411</c:v>
                </c:pt>
                <c:pt idx="12">
                  <c:v>0.38694805339150323</c:v>
                </c:pt>
                <c:pt idx="13">
                  <c:v>0.47321669196483168</c:v>
                </c:pt>
                <c:pt idx="14">
                  <c:v>0.55612349441925368</c:v>
                </c:pt>
                <c:pt idx="15">
                  <c:v>0.63350081230856814</c:v>
                </c:pt>
                <c:pt idx="16">
                  <c:v>0.70392911304410899</c:v>
                </c:pt>
                <c:pt idx="17">
                  <c:v>0.76659399654989679</c:v>
                </c:pt>
                <c:pt idx="18">
                  <c:v>0.82114749041242274</c:v>
                </c:pt>
                <c:pt idx="19">
                  <c:v>0.88783143613705329</c:v>
                </c:pt>
                <c:pt idx="20">
                  <c:v>0.93725283242674939</c:v>
                </c:pt>
                <c:pt idx="21">
                  <c:v>0.97915342021611174</c:v>
                </c:pt>
                <c:pt idx="22">
                  <c:v>0.9951066034490994</c:v>
                </c:pt>
                <c:pt idx="23">
                  <c:v>1</c:v>
                </c:pt>
                <c:pt idx="24">
                  <c:v>0.99252972013277152</c:v>
                </c:pt>
                <c:pt idx="25">
                  <c:v>0.96614863557960939</c:v>
                </c:pt>
                <c:pt idx="26">
                  <c:v>0.92668578904710608</c:v>
                </c:pt>
                <c:pt idx="27">
                  <c:v>0.87903978051446552</c:v>
                </c:pt>
                <c:pt idx="28">
                  <c:v>0.82686279400382867</c:v>
                </c:pt>
                <c:pt idx="29">
                  <c:v>0.77280203333710173</c:v>
                </c:pt>
                <c:pt idx="30">
                  <c:v>0.71872442139797266</c:v>
                </c:pt>
                <c:pt idx="31">
                  <c:v>0.61518496079906004</c:v>
                </c:pt>
                <c:pt idx="32">
                  <c:v>0.52186971048892261</c:v>
                </c:pt>
                <c:pt idx="33">
                  <c:v>0.44052956751020045</c:v>
                </c:pt>
                <c:pt idx="34">
                  <c:v>0.37099222055200137</c:v>
                </c:pt>
                <c:pt idx="35">
                  <c:v>0.31222448268671543</c:v>
                </c:pt>
                <c:pt idx="36">
                  <c:v>0.26288849756792221</c:v>
                </c:pt>
                <c:pt idx="37">
                  <c:v>0.22161924455472895</c:v>
                </c:pt>
                <c:pt idx="38">
                  <c:v>0.18715223816798507</c:v>
                </c:pt>
                <c:pt idx="39">
                  <c:v>0.15837276640196973</c:v>
                </c:pt>
                <c:pt idx="40">
                  <c:v>0.13432555784015981</c:v>
                </c:pt>
                <c:pt idx="41">
                  <c:v>0.1142057699639444</c:v>
                </c:pt>
                <c:pt idx="42">
                  <c:v>9.7342305610500821E-2</c:v>
                </c:pt>
                <c:pt idx="43">
                  <c:v>8.3179077728582212E-2</c:v>
                </c:pt>
                <c:pt idx="44">
                  <c:v>7.1256936530138273E-2</c:v>
                </c:pt>
                <c:pt idx="45">
                  <c:v>6.1197430011457631E-2</c:v>
                </c:pt>
                <c:pt idx="46">
                  <c:v>5.2688771101662001E-2</c:v>
                </c:pt>
                <c:pt idx="47">
                  <c:v>4.547399155597398E-2</c:v>
                </c:pt>
                <c:pt idx="48">
                  <c:v>3.9341086223074535E-2</c:v>
                </c:pt>
                <c:pt idx="49">
                  <c:v>3.4114888156749623E-2</c:v>
                </c:pt>
                <c:pt idx="50">
                  <c:v>2.9650408754711425E-2</c:v>
                </c:pt>
                <c:pt idx="51">
                  <c:v>2.5827397203832425E-2</c:v>
                </c:pt>
                <c:pt idx="52">
                  <c:v>2.2545903865421716E-2</c:v>
                </c:pt>
                <c:pt idx="53">
                  <c:v>1.9722664622454717E-2</c:v>
                </c:pt>
                <c:pt idx="54">
                  <c:v>1.7288153710368976E-2</c:v>
                </c:pt>
                <c:pt idx="55">
                  <c:v>1.3361921065077678E-2</c:v>
                </c:pt>
                <c:pt idx="56">
                  <c:v>1.040477186791122E-2</c:v>
                </c:pt>
                <c:pt idx="57">
                  <c:v>8.1593330477562238E-3</c:v>
                </c:pt>
                <c:pt idx="58">
                  <c:v>6.4411310126902552E-3</c:v>
                </c:pt>
                <c:pt idx="59">
                  <c:v>5.1167458298710918E-3</c:v>
                </c:pt>
                <c:pt idx="60">
                  <c:v>4.088840771332417E-3</c:v>
                </c:pt>
                <c:pt idx="61">
                  <c:v>3.2858105162538675E-3</c:v>
                </c:pt>
                <c:pt idx="62">
                  <c:v>2.654558511552693E-3</c:v>
                </c:pt>
                <c:pt idx="63">
                  <c:v>2.1554129871190829E-3</c:v>
                </c:pt>
                <c:pt idx="64">
                  <c:v>1.3069087062721658E-3</c:v>
                </c:pt>
                <c:pt idx="65">
                  <c:v>8.1367092626115031E-4</c:v>
                </c:pt>
                <c:pt idx="66">
                  <c:v>5.1864637996234056E-4</c:v>
                </c:pt>
                <c:pt idx="67">
                  <c:v>3.3763240598560167E-4</c:v>
                </c:pt>
                <c:pt idx="68">
                  <c:v>2.2400625166107873E-4</c:v>
                </c:pt>
                <c:pt idx="69">
                  <c:v>1.5119714956066647E-4</c:v>
                </c:pt>
                <c:pt idx="70">
                  <c:v>1.036635168177646E-4</c:v>
                </c:pt>
                <c:pt idx="71">
                  <c:v>7.2098613444832962E-5</c:v>
                </c:pt>
                <c:pt idx="72">
                  <c:v>5.0808888103400511E-5</c:v>
                </c:pt>
                <c:pt idx="73">
                  <c:v>3.6242561161250087E-5</c:v>
                </c:pt>
                <c:pt idx="74">
                  <c:v>1.9056633570586371E-5</c:v>
                </c:pt>
                <c:pt idx="75">
                  <c:v>1.0417197842190566E-5</c:v>
                </c:pt>
                <c:pt idx="76">
                  <c:v>5.8911433502994822E-6</c:v>
                </c:pt>
                <c:pt idx="77">
                  <c:v>3.4328282192579109E-6</c:v>
                </c:pt>
                <c:pt idx="78">
                  <c:v>1.259058882625877E-6</c:v>
                </c:pt>
                <c:pt idx="79">
                  <c:v>5.0344226184263421E-7</c:v>
                </c:pt>
                <c:pt idx="80">
                  <c:v>2.1618633166833386E-7</c:v>
                </c:pt>
                <c:pt idx="81">
                  <c:v>9.8575294229389494E-8</c:v>
                </c:pt>
                <c:pt idx="82">
                  <c:v>4.731229259792214E-8</c:v>
                </c:pt>
                <c:pt idx="83">
                  <c:v>2.3738255338187098E-8</c:v>
                </c:pt>
                <c:pt idx="84">
                  <c:v>1.2381720218757399E-8</c:v>
                </c:pt>
                <c:pt idx="85">
                  <c:v>6.6834262837048079E-9</c:v>
                </c:pt>
                <c:pt idx="86">
                  <c:v>3.7193705291448316E-9</c:v>
                </c:pt>
                <c:pt idx="87">
                  <c:v>2.1272640370665836E-9</c:v>
                </c:pt>
                <c:pt idx="88">
                  <c:v>1.2470773567614802E-9</c:v>
                </c:pt>
                <c:pt idx="89">
                  <c:v>7.4763836942113166E-10</c:v>
                </c:pt>
                <c:pt idx="90">
                  <c:v>4.5746571460350572E-10</c:v>
                </c:pt>
                <c:pt idx="91">
                  <c:v>1.4493108425332638E-10</c:v>
                </c:pt>
                <c:pt idx="92">
                  <c:v>5.0536190503612416E-11</c:v>
                </c:pt>
                <c:pt idx="93">
                  <c:v>1.9086732540408525E-11</c:v>
                </c:pt>
                <c:pt idx="94">
                  <c:v>7.7134758461915199E-12</c:v>
                </c:pt>
                <c:pt idx="95">
                  <c:v>1.4884691127555622E-12</c:v>
                </c:pt>
                <c:pt idx="96">
                  <c:v>3.4340754753108448E-13</c:v>
                </c:pt>
                <c:pt idx="97">
                  <c:v>9.1229048658192976E-14</c:v>
                </c:pt>
                <c:pt idx="98">
                  <c:v>2.7174446092867697E-14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'LN#$2'!$I$103</c:f>
              <c:strCache>
                <c:ptCount val="1"/>
                <c:pt idx="0">
                  <c:v>CDF$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'LN#$2'!$A$104:$A$202</c:f>
              <c:numCache>
                <c:formatCode>#,##0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  <c:pt idx="64">
                  <c:v>550</c:v>
                </c:pt>
                <c:pt idx="65">
                  <c:v>600</c:v>
                </c:pt>
                <c:pt idx="66">
                  <c:v>650</c:v>
                </c:pt>
                <c:pt idx="67">
                  <c:v>700</c:v>
                </c:pt>
                <c:pt idx="68">
                  <c:v>750</c:v>
                </c:pt>
                <c:pt idx="69">
                  <c:v>800</c:v>
                </c:pt>
                <c:pt idx="70">
                  <c:v>850</c:v>
                </c:pt>
                <c:pt idx="71">
                  <c:v>900</c:v>
                </c:pt>
                <c:pt idx="72">
                  <c:v>950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1600</c:v>
                </c:pt>
                <c:pt idx="79">
                  <c:v>1800</c:v>
                </c:pt>
                <c:pt idx="80">
                  <c:v>2000</c:v>
                </c:pt>
                <c:pt idx="81">
                  <c:v>2200</c:v>
                </c:pt>
                <c:pt idx="82">
                  <c:v>2400</c:v>
                </c:pt>
                <c:pt idx="83">
                  <c:v>2600</c:v>
                </c:pt>
                <c:pt idx="84">
                  <c:v>2800</c:v>
                </c:pt>
                <c:pt idx="85">
                  <c:v>3000</c:v>
                </c:pt>
                <c:pt idx="86">
                  <c:v>3200</c:v>
                </c:pt>
                <c:pt idx="87">
                  <c:v>3400</c:v>
                </c:pt>
                <c:pt idx="88">
                  <c:v>3600</c:v>
                </c:pt>
                <c:pt idx="89">
                  <c:v>3800</c:v>
                </c:pt>
                <c:pt idx="90">
                  <c:v>4000</c:v>
                </c:pt>
                <c:pt idx="91">
                  <c:v>4500</c:v>
                </c:pt>
                <c:pt idx="92">
                  <c:v>5000</c:v>
                </c:pt>
                <c:pt idx="93">
                  <c:v>5500</c:v>
                </c:pt>
                <c:pt idx="94">
                  <c:v>6000</c:v>
                </c:pt>
                <c:pt idx="95">
                  <c:v>7000</c:v>
                </c:pt>
                <c:pt idx="96">
                  <c:v>8000</c:v>
                </c:pt>
                <c:pt idx="97">
                  <c:v>9000</c:v>
                </c:pt>
                <c:pt idx="98">
                  <c:v>10000</c:v>
                </c:pt>
              </c:numCache>
            </c:numRef>
          </c:xVal>
          <c:yVal>
            <c:numRef>
              <c:f>'LN#$2'!$I$104:$I$202</c:f>
              <c:numCache>
                <c:formatCode>0.00%</c:formatCode>
                <c:ptCount val="99"/>
                <c:pt idx="0">
                  <c:v>1.4509773203135723E-10</c:v>
                </c:pt>
                <c:pt idx="1">
                  <c:v>6.2538133428086792E-8</c:v>
                </c:pt>
                <c:pt idx="2">
                  <c:v>1.3632270816721007E-6</c:v>
                </c:pt>
                <c:pt idx="3">
                  <c:v>9.8657758544921104E-6</c:v>
                </c:pt>
                <c:pt idx="4">
                  <c:v>4.0710098464627844E-5</c:v>
                </c:pt>
                <c:pt idx="5">
                  <c:v>2.8446329271193801E-4</c:v>
                </c:pt>
                <c:pt idx="6">
                  <c:v>5.7723490168625445E-4</c:v>
                </c:pt>
                <c:pt idx="7">
                  <c:v>1.0457881267619984E-3</c:v>
                </c:pt>
                <c:pt idx="8">
                  <c:v>1.7380064064788166E-3</c:v>
                </c:pt>
                <c:pt idx="9">
                  <c:v>3.9724950947920088E-3</c:v>
                </c:pt>
                <c:pt idx="10">
                  <c:v>7.5911539764466534E-3</c:v>
                </c:pt>
                <c:pt idx="11">
                  <c:v>1.281124452412896E-2</c:v>
                </c:pt>
                <c:pt idx="12">
                  <c:v>1.9751875307120501E-2</c:v>
                </c:pt>
                <c:pt idx="13">
                  <c:v>2.8444676186292709E-2</c:v>
                </c:pt>
                <c:pt idx="14">
                  <c:v>3.8850843335634065E-2</c:v>
                </c:pt>
                <c:pt idx="15">
                  <c:v>5.0879183184297329E-2</c:v>
                </c:pt>
                <c:pt idx="16">
                  <c:v>6.4402496396555403E-2</c:v>
                </c:pt>
                <c:pt idx="17">
                  <c:v>7.9271259456533877E-2</c:v>
                </c:pt>
                <c:pt idx="18">
                  <c:v>9.5324427800238809E-2</c:v>
                </c:pt>
                <c:pt idx="19">
                  <c:v>0.12126588515133645</c:v>
                </c:pt>
                <c:pt idx="20">
                  <c:v>0.14896323983650295</c:v>
                </c:pt>
                <c:pt idx="21">
                  <c:v>0.18776847822261633</c:v>
                </c:pt>
                <c:pt idx="22">
                  <c:v>0.21771494482580689</c:v>
                </c:pt>
                <c:pt idx="23">
                  <c:v>0.2479723984434194</c:v>
                </c:pt>
                <c:pt idx="24">
                  <c:v>0.28827766080894368</c:v>
                </c:pt>
                <c:pt idx="25">
                  <c:v>0.33781150191595644</c:v>
                </c:pt>
                <c:pt idx="26">
                  <c:v>0.38565889909716217</c:v>
                </c:pt>
                <c:pt idx="27">
                  <c:v>0.4312885434963708</c:v>
                </c:pt>
                <c:pt idx="28">
                  <c:v>0.47438407658343212</c:v>
                </c:pt>
                <c:pt idx="29">
                  <c:v>0.51478722690355516</c:v>
                </c:pt>
                <c:pt idx="30">
                  <c:v>0.55245284966833597</c:v>
                </c:pt>
                <c:pt idx="31">
                  <c:v>0.61975840928183401</c:v>
                </c:pt>
                <c:pt idx="32">
                  <c:v>0.67709368389123081</c:v>
                </c:pt>
                <c:pt idx="33">
                  <c:v>0.72560261297865525</c:v>
                </c:pt>
                <c:pt idx="34">
                  <c:v>0.7664969241967674</c:v>
                </c:pt>
                <c:pt idx="35">
                  <c:v>0.80092109362712016</c:v>
                </c:pt>
                <c:pt idx="36">
                  <c:v>0.82989658523400678</c:v>
                </c:pt>
                <c:pt idx="37">
                  <c:v>0.85430677895914109</c:v>
                </c:pt>
                <c:pt idx="38">
                  <c:v>0.8749015722881367</c:v>
                </c:pt>
                <c:pt idx="39">
                  <c:v>0.89231048385999268</c:v>
                </c:pt>
                <c:pt idx="40">
                  <c:v>0.90705849708240038</c:v>
                </c:pt>
                <c:pt idx="41">
                  <c:v>0.91958181165915032</c:v>
                </c:pt>
                <c:pt idx="42">
                  <c:v>0.93024223227377267</c:v>
                </c:pt>
                <c:pt idx="43">
                  <c:v>0.93933973594221754</c:v>
                </c:pt>
                <c:pt idx="44">
                  <c:v>0.94712316534146812</c:v>
                </c:pt>
                <c:pt idx="45">
                  <c:v>0.95379918334054703</c:v>
                </c:pt>
                <c:pt idx="46">
                  <c:v>0.95953969742774803</c:v>
                </c:pt>
                <c:pt idx="47">
                  <c:v>0.96448797813266551</c:v>
                </c:pt>
                <c:pt idx="48">
                  <c:v>0.96876368332410601</c:v>
                </c:pt>
                <c:pt idx="49">
                  <c:v>0.97246697657329062</c:v>
                </c:pt>
                <c:pt idx="50">
                  <c:v>0.97568190091494678</c:v>
                </c:pt>
                <c:pt idx="51">
                  <c:v>0.97847914336278652</c:v>
                </c:pt>
                <c:pt idx="52">
                  <c:v>0.98091830220329357</c:v>
                </c:pt>
                <c:pt idx="53">
                  <c:v>0.98304974897540998</c:v>
                </c:pt>
                <c:pt idx="54">
                  <c:v>0.98491616012496264</c:v>
                </c:pt>
                <c:pt idx="55">
                  <c:v>0.9879934598933332</c:v>
                </c:pt>
                <c:pt idx="56">
                  <c:v>0.99038049658314586</c:v>
                </c:pt>
                <c:pt idx="57">
                  <c:v>0.99224560497855896</c:v>
                </c:pt>
                <c:pt idx="58">
                  <c:v>0.99371292607663642</c:v>
                </c:pt>
                <c:pt idx="59">
                  <c:v>0.99487478862596135</c:v>
                </c:pt>
                <c:pt idx="60">
                  <c:v>0.99580041785739037</c:v>
                </c:pt>
                <c:pt idx="61">
                  <c:v>0.99654211667295822</c:v>
                </c:pt>
                <c:pt idx="62">
                  <c:v>0.99713969168319927</c:v>
                </c:pt>
                <c:pt idx="63">
                  <c:v>0.99762364953305405</c:v>
                </c:pt>
                <c:pt idx="64">
                  <c:v>0.9984782711653849</c:v>
                </c:pt>
                <c:pt idx="65">
                  <c:v>0.99900293756059333</c:v>
                </c:pt>
                <c:pt idx="66">
                  <c:v>0.99933323136099905</c:v>
                </c:pt>
                <c:pt idx="67">
                  <c:v>0.99954587147891161</c:v>
                </c:pt>
                <c:pt idx="68">
                  <c:v>0.99968554737881521</c:v>
                </c:pt>
                <c:pt idx="69">
                  <c:v>0.99977897634413126</c:v>
                </c:pt>
                <c:pt idx="70">
                  <c:v>0.99984250918613049</c:v>
                </c:pt>
                <c:pt idx="71">
                  <c:v>0.99988636664105646</c:v>
                </c:pt>
                <c:pt idx="72">
                  <c:v>0.99991706183201279</c:v>
                </c:pt>
                <c:pt idx="73">
                  <c:v>0.99993881890225988</c:v>
                </c:pt>
                <c:pt idx="74">
                  <c:v>0.99996573386049692</c:v>
                </c:pt>
                <c:pt idx="75">
                  <c:v>0.9999801412041015</c:v>
                </c:pt>
                <c:pt idx="76">
                  <c:v>0.99998814142295367</c:v>
                </c:pt>
                <c:pt idx="77">
                  <c:v>0.99999272900984981</c:v>
                </c:pt>
                <c:pt idx="78">
                  <c:v>0.99999707346941646</c:v>
                </c:pt>
                <c:pt idx="79">
                  <c:v>0.99999872826832192</c:v>
                </c:pt>
                <c:pt idx="80">
                  <c:v>0.99999941115613211</c:v>
                </c:pt>
                <c:pt idx="81">
                  <c:v>0.99999971235821039</c:v>
                </c:pt>
                <c:pt idx="82">
                  <c:v>0.99999985290131932</c:v>
                </c:pt>
                <c:pt idx="83">
                  <c:v>0.99999992172472441</c:v>
                </c:pt>
                <c:pt idx="84">
                  <c:v>0.99999995687135435</c:v>
                </c:pt>
                <c:pt idx="85">
                  <c:v>0.99999997549330932</c:v>
                </c:pt>
                <c:pt idx="86">
                  <c:v>0.99999998568702275</c:v>
                </c:pt>
                <c:pt idx="87">
                  <c:v>0.99999999143193941</c:v>
                </c:pt>
                <c:pt idx="88">
                  <c:v>0.99999999475546153</c:v>
                </c:pt>
                <c:pt idx="89">
                  <c:v>0.9999999967241997</c:v>
                </c:pt>
                <c:pt idx="90">
                  <c:v>0.99999999791576411</c:v>
                </c:pt>
                <c:pt idx="91">
                  <c:v>0.99999999927734673</c:v>
                </c:pt>
                <c:pt idx="92">
                  <c:v>0.99999999972667486</c:v>
                </c:pt>
                <c:pt idx="93">
                  <c:v>0.99999999988883903</c:v>
                </c:pt>
                <c:pt idx="94">
                  <c:v>0.99999999995191857</c:v>
                </c:pt>
                <c:pt idx="95">
                  <c:v>0.99999999998952616</c:v>
                </c:pt>
                <c:pt idx="96">
                  <c:v>0.99999999999731393</c:v>
                </c:pt>
                <c:pt idx="97">
                  <c:v>0.99999999999921618</c:v>
                </c:pt>
                <c:pt idx="98">
                  <c:v>0.99999999999974598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095496"/>
        <c:axId val="1366096672"/>
      </c:scatterChart>
      <c:valAx>
        <c:axId val="1366095496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Incomes ($1,000)</a:t>
                </a:r>
              </a:p>
            </c:rich>
          </c:tx>
          <c:layout>
            <c:manualLayout>
              <c:xMode val="edge"/>
              <c:yMode val="edge"/>
              <c:x val="0.34693877551020408"/>
              <c:y val="0.89896373056994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096672"/>
        <c:crosses val="autoZero"/>
        <c:crossBetween val="midCat"/>
        <c:majorUnit val="50"/>
      </c:valAx>
      <c:valAx>
        <c:axId val="13660966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095496"/>
        <c:crosses val="autoZero"/>
        <c:crossBetween val="midCat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Distribution</a:t>
            </a:r>
            <a:r>
              <a:rPr lang="en-US" sz="1600" b="1" baseline="0">
                <a:solidFill>
                  <a:schemeClr val="tx1"/>
                </a:solidFill>
              </a:rPr>
              <a:t> of Households by Income;</a:t>
            </a:r>
          </a:p>
          <a:p>
            <a:pPr>
              <a:defRPr/>
            </a:pPr>
            <a:r>
              <a:rPr lang="en-US" sz="1600" b="1" baseline="0">
                <a:solidFill>
                  <a:schemeClr val="tx1"/>
                </a:solidFill>
              </a:rPr>
              <a:t>Distribution of Total Income by Amount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2462817147857"/>
          <c:y val="0.20330531717243211"/>
          <c:w val="0.78309492563429572"/>
          <c:h val="0.5939169542009495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'LN#$2'!$C$103</c:f>
              <c:strCache>
                <c:ptCount val="1"/>
                <c:pt idx="0">
                  <c:v>% of mode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'LN#$2'!$A$104:$A$202</c:f>
              <c:numCache>
                <c:formatCode>#,##0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  <c:pt idx="64">
                  <c:v>550</c:v>
                </c:pt>
                <c:pt idx="65">
                  <c:v>600</c:v>
                </c:pt>
                <c:pt idx="66">
                  <c:v>650</c:v>
                </c:pt>
                <c:pt idx="67">
                  <c:v>700</c:v>
                </c:pt>
                <c:pt idx="68">
                  <c:v>750</c:v>
                </c:pt>
                <c:pt idx="69">
                  <c:v>800</c:v>
                </c:pt>
                <c:pt idx="70">
                  <c:v>850</c:v>
                </c:pt>
                <c:pt idx="71">
                  <c:v>900</c:v>
                </c:pt>
                <c:pt idx="72">
                  <c:v>950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1600</c:v>
                </c:pt>
                <c:pt idx="79">
                  <c:v>1800</c:v>
                </c:pt>
                <c:pt idx="80">
                  <c:v>2000</c:v>
                </c:pt>
                <c:pt idx="81">
                  <c:v>2200</c:v>
                </c:pt>
                <c:pt idx="82">
                  <c:v>2400</c:v>
                </c:pt>
                <c:pt idx="83">
                  <c:v>2600</c:v>
                </c:pt>
                <c:pt idx="84">
                  <c:v>2800</c:v>
                </c:pt>
                <c:pt idx="85">
                  <c:v>3000</c:v>
                </c:pt>
                <c:pt idx="86">
                  <c:v>3200</c:v>
                </c:pt>
                <c:pt idx="87">
                  <c:v>3400</c:v>
                </c:pt>
                <c:pt idx="88">
                  <c:v>3600</c:v>
                </c:pt>
                <c:pt idx="89">
                  <c:v>3800</c:v>
                </c:pt>
                <c:pt idx="90">
                  <c:v>4000</c:v>
                </c:pt>
                <c:pt idx="91">
                  <c:v>4500</c:v>
                </c:pt>
                <c:pt idx="92">
                  <c:v>5000</c:v>
                </c:pt>
                <c:pt idx="93">
                  <c:v>5500</c:v>
                </c:pt>
                <c:pt idx="94">
                  <c:v>6000</c:v>
                </c:pt>
                <c:pt idx="95">
                  <c:v>7000</c:v>
                </c:pt>
                <c:pt idx="96">
                  <c:v>8000</c:v>
                </c:pt>
                <c:pt idx="97">
                  <c:v>9000</c:v>
                </c:pt>
                <c:pt idx="98">
                  <c:v>10000</c:v>
                </c:pt>
              </c:numCache>
            </c:numRef>
          </c:xVal>
          <c:yVal>
            <c:numRef>
              <c:f>'LN#$2'!$C$104:$C$202</c:f>
              <c:numCache>
                <c:formatCode>0.00%</c:formatCode>
                <c:ptCount val="99"/>
                <c:pt idx="0">
                  <c:v>4.9681108023063167E-6</c:v>
                </c:pt>
                <c:pt idx="1">
                  <c:v>4.5306570217284271E-4</c:v>
                </c:pt>
                <c:pt idx="2">
                  <c:v>3.926685643299347E-3</c:v>
                </c:pt>
                <c:pt idx="3">
                  <c:v>1.465723552997838E-2</c:v>
                </c:pt>
                <c:pt idx="4">
                  <c:v>3.600470366013974E-2</c:v>
                </c:pt>
                <c:pt idx="5">
                  <c:v>0.11394556807154221</c:v>
                </c:pt>
                <c:pt idx="6">
                  <c:v>0.16821468761165936</c:v>
                </c:pt>
                <c:pt idx="7">
                  <c:v>0.22972840531632274</c:v>
                </c:pt>
                <c:pt idx="8">
                  <c:v>0.29599065636351723</c:v>
                </c:pt>
                <c:pt idx="9">
                  <c:v>0.43368075230367237</c:v>
                </c:pt>
                <c:pt idx="10">
                  <c:v>0.56641632480964343</c:v>
                </c:pt>
                <c:pt idx="11">
                  <c:v>0.68485199750325998</c:v>
                </c:pt>
                <c:pt idx="12">
                  <c:v>0.78427402392377521</c:v>
                </c:pt>
                <c:pt idx="13">
                  <c:v>0.86321251741170968</c:v>
                </c:pt>
                <c:pt idx="14">
                  <c:v>0.92222360046327845</c:v>
                </c:pt>
                <c:pt idx="15">
                  <c:v>0.96299405089434731</c:v>
                </c:pt>
                <c:pt idx="16">
                  <c:v>0.98774138143324497</c:v>
                </c:pt>
                <c:pt idx="17">
                  <c:v>0.99883799057856137</c:v>
                </c:pt>
                <c:pt idx="18">
                  <c:v>0.99859085615671761</c:v>
                </c:pt>
                <c:pt idx="19">
                  <c:v>0.98153151455904231</c:v>
                </c:pt>
                <c:pt idx="20">
                  <c:v>0.94982135699952253</c:v>
                </c:pt>
                <c:pt idx="21">
                  <c:v>0.89305544705917894</c:v>
                </c:pt>
                <c:pt idx="22">
                  <c:v>0.84428451198808874</c:v>
                </c:pt>
                <c:pt idx="23">
                  <c:v>0.79310344827586232</c:v>
                </c:pt>
                <c:pt idx="24">
                  <c:v>0.72420444406929219</c:v>
                </c:pt>
                <c:pt idx="25">
                  <c:v>0.64086849933744627</c:v>
                </c:pt>
                <c:pt idx="26">
                  <c:v>0.56346756598381542</c:v>
                </c:pt>
                <c:pt idx="27">
                  <c:v>0.49338147893066586</c:v>
                </c:pt>
                <c:pt idx="28">
                  <c:v>0.43094622465815313</c:v>
                </c:pt>
                <c:pt idx="29">
                  <c:v>0.37591933391754218</c:v>
                </c:pt>
                <c:pt idx="30">
                  <c:v>0.32776311975821365</c:v>
                </c:pt>
                <c:pt idx="31">
                  <c:v>0.24937382702122832</c:v>
                </c:pt>
                <c:pt idx="32">
                  <c:v>0.19039246679216593</c:v>
                </c:pt>
                <c:pt idx="33">
                  <c:v>0.14610667160683138</c:v>
                </c:pt>
                <c:pt idx="34">
                  <c:v>0.11279016360460281</c:v>
                </c:pt>
                <c:pt idx="35">
                  <c:v>8.7621618748685709E-2</c:v>
                </c:pt>
                <c:pt idx="36">
                  <c:v>6.8506411435187681E-2</c:v>
                </c:pt>
                <c:pt idx="37">
                  <c:v>5.390187603193191E-2</c:v>
                </c:pt>
                <c:pt idx="38">
                  <c:v>4.2673937065027673E-2</c:v>
                </c:pt>
                <c:pt idx="39">
                  <c:v>3.3987502404317249E-2</c:v>
                </c:pt>
                <c:pt idx="40">
                  <c:v>2.7225371684844662E-2</c:v>
                </c:pt>
                <c:pt idx="41">
                  <c:v>2.1929165993076812E-2</c:v>
                </c:pt>
                <c:pt idx="42">
                  <c:v>1.7756579195846549E-2</c:v>
                </c:pt>
                <c:pt idx="43">
                  <c:v>1.4450486738397408E-2</c:v>
                </c:pt>
                <c:pt idx="44">
                  <c:v>1.1816589161267448E-2</c:v>
                </c:pt>
                <c:pt idx="45">
                  <c:v>9.7071785535415445E-3</c:v>
                </c:pt>
                <c:pt idx="46">
                  <c:v>8.0092988255112702E-3</c:v>
                </c:pt>
                <c:pt idx="47">
                  <c:v>6.6360666298235088E-3</c:v>
                </c:pt>
                <c:pt idx="48">
                  <c:v>5.5202744328929571E-3</c:v>
                </c:pt>
                <c:pt idx="49">
                  <c:v>4.6096489999797076E-3</c:v>
                </c:pt>
                <c:pt idx="50">
                  <c:v>3.8633168057247117E-3</c:v>
                </c:pt>
                <c:pt idx="51">
                  <c:v>3.2491541309934108E-3</c:v>
                </c:pt>
                <c:pt idx="52">
                  <c:v>2.741789228691512E-3</c:v>
                </c:pt>
                <c:pt idx="53">
                  <c:v>2.3210877831542974E-3</c:v>
                </c:pt>
                <c:pt idx="54">
                  <c:v>1.97099855878991E-3</c:v>
                </c:pt>
                <c:pt idx="55">
                  <c:v>1.4337639438998138E-3</c:v>
                </c:pt>
                <c:pt idx="56">
                  <c:v>1.0544299460009633E-3</c:v>
                </c:pt>
                <c:pt idx="57">
                  <c:v>7.833552054923857E-4</c:v>
                </c:pt>
                <c:pt idx="58">
                  <c:v>5.8747556995054234E-4</c:v>
                </c:pt>
                <c:pt idx="59">
                  <c:v>4.4445953103477954E-4</c:v>
                </c:pt>
                <c:pt idx="60">
                  <c:v>3.3902770658853507E-4</c:v>
                </c:pt>
                <c:pt idx="61">
                  <c:v>2.605987650822035E-4</c:v>
                </c:pt>
                <c:pt idx="62">
                  <c:v>2.0176170296140451E-4</c:v>
                </c:pt>
                <c:pt idx="63">
                  <c:v>1.5727082347393012E-4</c:v>
                </c:pt>
                <c:pt idx="64">
                  <c:v>8.6690245218555028E-5</c:v>
                </c:pt>
                <c:pt idx="65">
                  <c:v>4.9474933332431016E-5</c:v>
                </c:pt>
                <c:pt idx="66">
                  <c:v>2.9110231830246983E-5</c:v>
                </c:pt>
                <c:pt idx="67">
                  <c:v>1.759680224299344E-5</c:v>
                </c:pt>
                <c:pt idx="68">
                  <c:v>1.0896488011835439E-5</c:v>
                </c:pt>
                <c:pt idx="69">
                  <c:v>6.8951113894476391E-6</c:v>
                </c:pt>
                <c:pt idx="70">
                  <c:v>4.4493306609815458E-6</c:v>
                </c:pt>
                <c:pt idx="71">
                  <c:v>2.9226181235491793E-6</c:v>
                </c:pt>
                <c:pt idx="72">
                  <c:v>1.951208842591573E-6</c:v>
                </c:pt>
                <c:pt idx="73">
                  <c:v>1.3222286106414685E-6</c:v>
                </c:pt>
                <c:pt idx="74">
                  <c:v>6.3203505698057897E-7</c:v>
                </c:pt>
                <c:pt idx="75">
                  <c:v>3.1670676198384114E-7</c:v>
                </c:pt>
                <c:pt idx="76">
                  <c:v>1.6532704680681356E-7</c:v>
                </c:pt>
                <c:pt idx="77">
                  <c:v>8.9456459506770245E-8</c:v>
                </c:pt>
                <c:pt idx="78">
                  <c:v>2.8708713315046953E-8</c:v>
                </c:pt>
                <c:pt idx="79">
                  <c:v>1.0203868065699369E-8</c:v>
                </c:pt>
                <c:pt idx="80">
                  <c:v>3.9435368776740752E-9</c:v>
                </c:pt>
                <c:pt idx="81">
                  <c:v>1.6346812115155822E-9</c:v>
                </c:pt>
                <c:pt idx="82">
                  <c:v>7.1920122943393224E-10</c:v>
                </c:pt>
                <c:pt idx="83">
                  <c:v>3.3309116906899062E-10</c:v>
                </c:pt>
                <c:pt idx="84">
                  <c:v>1.6132832501779913E-10</c:v>
                </c:pt>
                <c:pt idx="85">
                  <c:v>8.1276609289191406E-11</c:v>
                </c:pt>
                <c:pt idx="86">
                  <c:v>4.2404030386155385E-11</c:v>
                </c:pt>
                <c:pt idx="87">
                  <c:v>2.2826017760815868E-11</c:v>
                </c:pt>
                <c:pt idx="88">
                  <c:v>1.2638006163349125E-11</c:v>
                </c:pt>
                <c:pt idx="89">
                  <c:v>7.177871096620284E-12</c:v>
                </c:pt>
                <c:pt idx="90">
                  <c:v>4.1724028107802486E-12</c:v>
                </c:pt>
                <c:pt idx="91">
                  <c:v>1.1749968363219861E-12</c:v>
                </c:pt>
                <c:pt idx="92">
                  <c:v>3.6873992795049237E-13</c:v>
                </c:pt>
                <c:pt idx="93">
                  <c:v>1.2660666475079666E-13</c:v>
                </c:pt>
                <c:pt idx="94">
                  <c:v>4.6901479570521031E-14</c:v>
                </c:pt>
                <c:pt idx="95">
                  <c:v>7.7576370507162188E-15</c:v>
                </c:pt>
                <c:pt idx="96">
                  <c:v>1.5660568331374363E-15</c:v>
                </c:pt>
                <c:pt idx="97">
                  <c:v>3.6980970682133433E-16</c:v>
                </c:pt>
                <c:pt idx="98">
                  <c:v>9.9139875745703045E-17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'LN#$2'!$H$103</c:f>
              <c:strCache>
                <c:ptCount val="1"/>
                <c:pt idx="0">
                  <c:v>%ofMode$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'LN#$2'!$A$104:$A$202</c:f>
              <c:numCache>
                <c:formatCode>#,##0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  <c:pt idx="64">
                  <c:v>550</c:v>
                </c:pt>
                <c:pt idx="65">
                  <c:v>600</c:v>
                </c:pt>
                <c:pt idx="66">
                  <c:v>650</c:v>
                </c:pt>
                <c:pt idx="67">
                  <c:v>700</c:v>
                </c:pt>
                <c:pt idx="68">
                  <c:v>750</c:v>
                </c:pt>
                <c:pt idx="69">
                  <c:v>800</c:v>
                </c:pt>
                <c:pt idx="70">
                  <c:v>850</c:v>
                </c:pt>
                <c:pt idx="71">
                  <c:v>900</c:v>
                </c:pt>
                <c:pt idx="72">
                  <c:v>950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1600</c:v>
                </c:pt>
                <c:pt idx="79">
                  <c:v>1800</c:v>
                </c:pt>
                <c:pt idx="80">
                  <c:v>2000</c:v>
                </c:pt>
                <c:pt idx="81">
                  <c:v>2200</c:v>
                </c:pt>
                <c:pt idx="82">
                  <c:v>2400</c:v>
                </c:pt>
                <c:pt idx="83">
                  <c:v>2600</c:v>
                </c:pt>
                <c:pt idx="84">
                  <c:v>2800</c:v>
                </c:pt>
                <c:pt idx="85">
                  <c:v>3000</c:v>
                </c:pt>
                <c:pt idx="86">
                  <c:v>3200</c:v>
                </c:pt>
                <c:pt idx="87">
                  <c:v>3400</c:v>
                </c:pt>
                <c:pt idx="88">
                  <c:v>3600</c:v>
                </c:pt>
                <c:pt idx="89">
                  <c:v>3800</c:v>
                </c:pt>
                <c:pt idx="90">
                  <c:v>4000</c:v>
                </c:pt>
                <c:pt idx="91">
                  <c:v>4500</c:v>
                </c:pt>
                <c:pt idx="92">
                  <c:v>5000</c:v>
                </c:pt>
                <c:pt idx="93">
                  <c:v>5500</c:v>
                </c:pt>
                <c:pt idx="94">
                  <c:v>6000</c:v>
                </c:pt>
                <c:pt idx="95">
                  <c:v>7000</c:v>
                </c:pt>
                <c:pt idx="96">
                  <c:v>8000</c:v>
                </c:pt>
                <c:pt idx="97">
                  <c:v>9000</c:v>
                </c:pt>
                <c:pt idx="98">
                  <c:v>10000</c:v>
                </c:pt>
              </c:numCache>
            </c:numRef>
          </c:xVal>
          <c:yVal>
            <c:numRef>
              <c:f>'LN#$2'!$H$104:$H$202</c:f>
              <c:numCache>
                <c:formatCode>0.00%</c:formatCode>
                <c:ptCount val="99"/>
                <c:pt idx="0">
                  <c:v>1.3617695015773465E-7</c:v>
                </c:pt>
                <c:pt idx="1">
                  <c:v>2.4837250213634073E-5</c:v>
                </c:pt>
                <c:pt idx="2">
                  <c:v>3.2289380998775285E-4</c:v>
                </c:pt>
                <c:pt idx="3">
                  <c:v>1.6070314947802392E-3</c:v>
                </c:pt>
                <c:pt idx="4">
                  <c:v>4.9344820706240782E-3</c:v>
                </c:pt>
                <c:pt idx="5">
                  <c:v>2.1862902002384749E-2</c:v>
                </c:pt>
                <c:pt idx="6">
                  <c:v>3.6886396527320335E-2</c:v>
                </c:pt>
                <c:pt idx="7">
                  <c:v>5.6672130233988816E-2</c:v>
                </c:pt>
                <c:pt idx="8">
                  <c:v>8.1131654390756008E-2</c:v>
                </c:pt>
                <c:pt idx="9">
                  <c:v>0.14264735520007382</c:v>
                </c:pt>
                <c:pt idx="10">
                  <c:v>0.21735824940710294</c:v>
                </c:pt>
                <c:pt idx="11">
                  <c:v>0.30035097054963411</c:v>
                </c:pt>
                <c:pt idx="12">
                  <c:v>0.38694805339150323</c:v>
                </c:pt>
                <c:pt idx="13">
                  <c:v>0.47321669196483168</c:v>
                </c:pt>
                <c:pt idx="14">
                  <c:v>0.55612349441925368</c:v>
                </c:pt>
                <c:pt idx="15">
                  <c:v>0.63350081230856814</c:v>
                </c:pt>
                <c:pt idx="16">
                  <c:v>0.70392911304410899</c:v>
                </c:pt>
                <c:pt idx="17">
                  <c:v>0.76659399654989679</c:v>
                </c:pt>
                <c:pt idx="18">
                  <c:v>0.82114749041242274</c:v>
                </c:pt>
                <c:pt idx="19">
                  <c:v>0.88783143613705329</c:v>
                </c:pt>
                <c:pt idx="20">
                  <c:v>0.93725283242674939</c:v>
                </c:pt>
                <c:pt idx="21">
                  <c:v>0.97915342021611174</c:v>
                </c:pt>
                <c:pt idx="22">
                  <c:v>0.9951066034490994</c:v>
                </c:pt>
                <c:pt idx="23">
                  <c:v>1</c:v>
                </c:pt>
                <c:pt idx="24">
                  <c:v>0.99252972013277152</c:v>
                </c:pt>
                <c:pt idx="25">
                  <c:v>0.96614863557960939</c:v>
                </c:pt>
                <c:pt idx="26">
                  <c:v>0.92668578904710608</c:v>
                </c:pt>
                <c:pt idx="27">
                  <c:v>0.87903978051446552</c:v>
                </c:pt>
                <c:pt idx="28">
                  <c:v>0.82686279400382867</c:v>
                </c:pt>
                <c:pt idx="29">
                  <c:v>0.77280203333710173</c:v>
                </c:pt>
                <c:pt idx="30">
                  <c:v>0.71872442139797266</c:v>
                </c:pt>
                <c:pt idx="31">
                  <c:v>0.61518496079906004</c:v>
                </c:pt>
                <c:pt idx="32">
                  <c:v>0.52186971048892261</c:v>
                </c:pt>
                <c:pt idx="33">
                  <c:v>0.44052956751020045</c:v>
                </c:pt>
                <c:pt idx="34">
                  <c:v>0.37099222055200137</c:v>
                </c:pt>
                <c:pt idx="35">
                  <c:v>0.31222448268671543</c:v>
                </c:pt>
                <c:pt idx="36">
                  <c:v>0.26288849756792221</c:v>
                </c:pt>
                <c:pt idx="37">
                  <c:v>0.22161924455472895</c:v>
                </c:pt>
                <c:pt idx="38">
                  <c:v>0.18715223816798507</c:v>
                </c:pt>
                <c:pt idx="39">
                  <c:v>0.15837276640196973</c:v>
                </c:pt>
                <c:pt idx="40">
                  <c:v>0.13432555784015981</c:v>
                </c:pt>
                <c:pt idx="41">
                  <c:v>0.1142057699639444</c:v>
                </c:pt>
                <c:pt idx="42">
                  <c:v>9.7342305610500821E-2</c:v>
                </c:pt>
                <c:pt idx="43">
                  <c:v>8.3179077728582212E-2</c:v>
                </c:pt>
                <c:pt idx="44">
                  <c:v>7.1256936530138273E-2</c:v>
                </c:pt>
                <c:pt idx="45">
                  <c:v>6.1197430011457631E-2</c:v>
                </c:pt>
                <c:pt idx="46">
                  <c:v>5.2688771101662001E-2</c:v>
                </c:pt>
                <c:pt idx="47">
                  <c:v>4.547399155597398E-2</c:v>
                </c:pt>
                <c:pt idx="48">
                  <c:v>3.9341086223074535E-2</c:v>
                </c:pt>
                <c:pt idx="49">
                  <c:v>3.4114888156749623E-2</c:v>
                </c:pt>
                <c:pt idx="50">
                  <c:v>2.9650408754711425E-2</c:v>
                </c:pt>
                <c:pt idx="51">
                  <c:v>2.5827397203832425E-2</c:v>
                </c:pt>
                <c:pt idx="52">
                  <c:v>2.2545903865421716E-2</c:v>
                </c:pt>
                <c:pt idx="53">
                  <c:v>1.9722664622454717E-2</c:v>
                </c:pt>
                <c:pt idx="54">
                  <c:v>1.7288153710368976E-2</c:v>
                </c:pt>
                <c:pt idx="55">
                  <c:v>1.3361921065077678E-2</c:v>
                </c:pt>
                <c:pt idx="56">
                  <c:v>1.040477186791122E-2</c:v>
                </c:pt>
                <c:pt idx="57">
                  <c:v>8.1593330477562238E-3</c:v>
                </c:pt>
                <c:pt idx="58">
                  <c:v>6.4411310126902552E-3</c:v>
                </c:pt>
                <c:pt idx="59">
                  <c:v>5.1167458298710918E-3</c:v>
                </c:pt>
                <c:pt idx="60">
                  <c:v>4.088840771332417E-3</c:v>
                </c:pt>
                <c:pt idx="61">
                  <c:v>3.2858105162538675E-3</c:v>
                </c:pt>
                <c:pt idx="62">
                  <c:v>2.654558511552693E-3</c:v>
                </c:pt>
                <c:pt idx="63">
                  <c:v>2.1554129871190829E-3</c:v>
                </c:pt>
                <c:pt idx="64">
                  <c:v>1.3069087062721658E-3</c:v>
                </c:pt>
                <c:pt idx="65">
                  <c:v>8.1367092626115031E-4</c:v>
                </c:pt>
                <c:pt idx="66">
                  <c:v>5.1864637996234056E-4</c:v>
                </c:pt>
                <c:pt idx="67">
                  <c:v>3.3763240598560167E-4</c:v>
                </c:pt>
                <c:pt idx="68">
                  <c:v>2.2400625166107873E-4</c:v>
                </c:pt>
                <c:pt idx="69">
                  <c:v>1.5119714956066647E-4</c:v>
                </c:pt>
                <c:pt idx="70">
                  <c:v>1.036635168177646E-4</c:v>
                </c:pt>
                <c:pt idx="71">
                  <c:v>7.2098613444832962E-5</c:v>
                </c:pt>
                <c:pt idx="72">
                  <c:v>5.0808888103400511E-5</c:v>
                </c:pt>
                <c:pt idx="73">
                  <c:v>3.6242561161250087E-5</c:v>
                </c:pt>
                <c:pt idx="74">
                  <c:v>1.9056633570586371E-5</c:v>
                </c:pt>
                <c:pt idx="75">
                  <c:v>1.0417197842190566E-5</c:v>
                </c:pt>
                <c:pt idx="76">
                  <c:v>5.8911433502994822E-6</c:v>
                </c:pt>
                <c:pt idx="77">
                  <c:v>3.4328282192579109E-6</c:v>
                </c:pt>
                <c:pt idx="78">
                  <c:v>1.259058882625877E-6</c:v>
                </c:pt>
                <c:pt idx="79">
                  <c:v>5.0344226184263421E-7</c:v>
                </c:pt>
                <c:pt idx="80">
                  <c:v>2.1618633166833386E-7</c:v>
                </c:pt>
                <c:pt idx="81">
                  <c:v>9.8575294229389494E-8</c:v>
                </c:pt>
                <c:pt idx="82">
                  <c:v>4.731229259792214E-8</c:v>
                </c:pt>
                <c:pt idx="83">
                  <c:v>2.3738255338187098E-8</c:v>
                </c:pt>
                <c:pt idx="84">
                  <c:v>1.2381720218757399E-8</c:v>
                </c:pt>
                <c:pt idx="85">
                  <c:v>6.6834262837048079E-9</c:v>
                </c:pt>
                <c:pt idx="86">
                  <c:v>3.7193705291448316E-9</c:v>
                </c:pt>
                <c:pt idx="87">
                  <c:v>2.1272640370665836E-9</c:v>
                </c:pt>
                <c:pt idx="88">
                  <c:v>1.2470773567614802E-9</c:v>
                </c:pt>
                <c:pt idx="89">
                  <c:v>7.4763836942113166E-10</c:v>
                </c:pt>
                <c:pt idx="90">
                  <c:v>4.5746571460350572E-10</c:v>
                </c:pt>
                <c:pt idx="91">
                  <c:v>1.4493108425332638E-10</c:v>
                </c:pt>
                <c:pt idx="92">
                  <c:v>5.0536190503612416E-11</c:v>
                </c:pt>
                <c:pt idx="93">
                  <c:v>1.9086732540408525E-11</c:v>
                </c:pt>
                <c:pt idx="94">
                  <c:v>7.7134758461915199E-12</c:v>
                </c:pt>
                <c:pt idx="95">
                  <c:v>1.4884691127555622E-12</c:v>
                </c:pt>
                <c:pt idx="96">
                  <c:v>3.4340754753108448E-13</c:v>
                </c:pt>
                <c:pt idx="97">
                  <c:v>9.1229048658192976E-14</c:v>
                </c:pt>
                <c:pt idx="98">
                  <c:v>2.7174446092867697E-14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091968"/>
        <c:axId val="1366092360"/>
      </c:scatterChart>
      <c:valAx>
        <c:axId val="136609196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Income ($1,000)</a:t>
                </a:r>
              </a:p>
            </c:rich>
          </c:tx>
          <c:layout>
            <c:manualLayout>
              <c:xMode val="edge"/>
              <c:yMode val="edge"/>
              <c:x val="0.44245539633446335"/>
              <c:y val="0.86108614232209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092360"/>
        <c:crosses val="autoZero"/>
        <c:crossBetween val="midCat"/>
      </c:valAx>
      <c:valAx>
        <c:axId val="1366092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 of Maximum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09196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Pctg</a:t>
            </a:r>
            <a:r>
              <a:rPr lang="en-US" sz="1600" b="1" baseline="0">
                <a:solidFill>
                  <a:schemeClr val="tx1"/>
                </a:solidFill>
              </a:rPr>
              <a:t> of Income vs. Pctg. of Households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3285214348205"/>
          <c:y val="0.13718759113444154"/>
          <c:w val="0.78088670166229224"/>
          <c:h val="0.65957742555059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'LN#$2'!$P$4</c:f>
              <c:strCache>
                <c:ptCount val="1"/>
                <c:pt idx="0">
                  <c:v>%$-CDF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'LN#$2'!$O$5:$O$24</c:f>
              <c:numCache>
                <c:formatCode>0.0%</c:formatCode>
                <c:ptCount val="20"/>
                <c:pt idx="0" formatCode="0.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0.75</c:v>
                </c:pt>
                <c:pt idx="9">
                  <c:v>0.8</c:v>
                </c:pt>
                <c:pt idx="10">
                  <c:v>0.85</c:v>
                </c:pt>
                <c:pt idx="11">
                  <c:v>0.9</c:v>
                </c:pt>
                <c:pt idx="12">
                  <c:v>0.95</c:v>
                </c:pt>
                <c:pt idx="13">
                  <c:v>0.98</c:v>
                </c:pt>
                <c:pt idx="14">
                  <c:v>0.99</c:v>
                </c:pt>
                <c:pt idx="15">
                  <c:v>0.995</c:v>
                </c:pt>
                <c:pt idx="16" formatCode="0.00%">
                  <c:v>0.99900000000000011</c:v>
                </c:pt>
                <c:pt idx="17" formatCode="0.00%">
                  <c:v>0.99950000000000006</c:v>
                </c:pt>
                <c:pt idx="18" formatCode="0.00%">
                  <c:v>0.9998999999999999</c:v>
                </c:pt>
                <c:pt idx="19" formatCode="0.00%">
                  <c:v>0.99998999999999993</c:v>
                </c:pt>
              </c:numCache>
            </c:numRef>
          </c:xVal>
          <c:yVal>
            <c:numRef>
              <c:f>'LN#$2'!$P$5:$P$24</c:f>
              <c:numCache>
                <c:formatCode>0.00%</c:formatCode>
                <c:ptCount val="20"/>
                <c:pt idx="0">
                  <c:v>0</c:v>
                </c:pt>
                <c:pt idx="1">
                  <c:v>2.485588890855334E-2</c:v>
                </c:pt>
                <c:pt idx="2">
                  <c:v>6.394124853096611E-2</c:v>
                </c:pt>
                <c:pt idx="3">
                  <c:v>0.11404671386315277</c:v>
                </c:pt>
                <c:pt idx="4">
                  <c:v>0.17509230831554207</c:v>
                </c:pt>
                <c:pt idx="5">
                  <c:v>0.2479723984434194</c:v>
                </c:pt>
                <c:pt idx="6">
                  <c:v>0.33449410313164324</c:v>
                </c:pt>
                <c:pt idx="7">
                  <c:v>0.43782590726061449</c:v>
                </c:pt>
                <c:pt idx="8">
                  <c:v>0.49744902024349713</c:v>
                </c:pt>
                <c:pt idx="9">
                  <c:v>0.56384975895399903</c:v>
                </c:pt>
                <c:pt idx="10">
                  <c:v>0.63891091755189211</c:v>
                </c:pt>
                <c:pt idx="11">
                  <c:v>0.72596923640391986</c:v>
                </c:pt>
                <c:pt idx="12">
                  <c:v>0.83246938505783152</c:v>
                </c:pt>
                <c:pt idx="13">
                  <c:v>0.91510280297664248</c:v>
                </c:pt>
                <c:pt idx="14">
                  <c:v>0.95006289100743913</c:v>
                </c:pt>
                <c:pt idx="15">
                  <c:v>0.9709501657588282</c:v>
                </c:pt>
                <c:pt idx="16">
                  <c:v>0.99200947765335978</c:v>
                </c:pt>
                <c:pt idx="17">
                  <c:v>0.99546815666699151</c:v>
                </c:pt>
                <c:pt idx="18">
                  <c:v>0.9988097530381429</c:v>
                </c:pt>
                <c:pt idx="19">
                  <c:v>0.99983081826287767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962312"/>
        <c:axId val="1937968976"/>
      </c:scatterChart>
      <c:valAx>
        <c:axId val="19379623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 of Households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968976"/>
        <c:crosses val="autoZero"/>
        <c:crossBetween val="midCat"/>
      </c:valAx>
      <c:valAx>
        <c:axId val="1937968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of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962312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Pctg</a:t>
            </a:r>
            <a:r>
              <a:rPr lang="en-US" sz="1600" b="1" baseline="0">
                <a:solidFill>
                  <a:schemeClr val="tx1"/>
                </a:solidFill>
              </a:rPr>
              <a:t> of Households vs. Pctg of Income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3285214348205"/>
          <c:y val="0.13718759113444154"/>
          <c:w val="0.78088670166229224"/>
          <c:h val="0.65957742555059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'LN#$2'!$P$4</c:f>
              <c:strCache>
                <c:ptCount val="1"/>
                <c:pt idx="0">
                  <c:v>%$-CDF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'LN#$2'!$P$5:$P$24</c:f>
              <c:numCache>
                <c:formatCode>0.00%</c:formatCode>
                <c:ptCount val="20"/>
                <c:pt idx="0">
                  <c:v>0</c:v>
                </c:pt>
                <c:pt idx="1">
                  <c:v>2.485588890855334E-2</c:v>
                </c:pt>
                <c:pt idx="2">
                  <c:v>6.394124853096611E-2</c:v>
                </c:pt>
                <c:pt idx="3">
                  <c:v>0.11404671386315277</c:v>
                </c:pt>
                <c:pt idx="4">
                  <c:v>0.17509230831554207</c:v>
                </c:pt>
                <c:pt idx="5">
                  <c:v>0.2479723984434194</c:v>
                </c:pt>
                <c:pt idx="6">
                  <c:v>0.33449410313164324</c:v>
                </c:pt>
                <c:pt idx="7">
                  <c:v>0.43782590726061449</c:v>
                </c:pt>
                <c:pt idx="8">
                  <c:v>0.49744902024349713</c:v>
                </c:pt>
                <c:pt idx="9">
                  <c:v>0.56384975895399903</c:v>
                </c:pt>
                <c:pt idx="10">
                  <c:v>0.63891091755189211</c:v>
                </c:pt>
                <c:pt idx="11">
                  <c:v>0.72596923640391986</c:v>
                </c:pt>
                <c:pt idx="12">
                  <c:v>0.83246938505783152</c:v>
                </c:pt>
                <c:pt idx="13">
                  <c:v>0.91510280297664248</c:v>
                </c:pt>
                <c:pt idx="14">
                  <c:v>0.95006289100743913</c:v>
                </c:pt>
                <c:pt idx="15">
                  <c:v>0.9709501657588282</c:v>
                </c:pt>
                <c:pt idx="16">
                  <c:v>0.99200947765335978</c:v>
                </c:pt>
                <c:pt idx="17">
                  <c:v>0.99546815666699151</c:v>
                </c:pt>
                <c:pt idx="18">
                  <c:v>0.9988097530381429</c:v>
                </c:pt>
                <c:pt idx="19">
                  <c:v>0.99983081826287767</c:v>
                </c:pt>
              </c:numCache>
            </c:numRef>
          </c:xVal>
          <c:yVal>
            <c:numRef>
              <c:f>'LN#$2'!$O$5:$O$24</c:f>
              <c:numCache>
                <c:formatCode>0.0%</c:formatCode>
                <c:ptCount val="20"/>
                <c:pt idx="0" formatCode="0.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0.75</c:v>
                </c:pt>
                <c:pt idx="9">
                  <c:v>0.8</c:v>
                </c:pt>
                <c:pt idx="10">
                  <c:v>0.85</c:v>
                </c:pt>
                <c:pt idx="11">
                  <c:v>0.9</c:v>
                </c:pt>
                <c:pt idx="12">
                  <c:v>0.95</c:v>
                </c:pt>
                <c:pt idx="13">
                  <c:v>0.98</c:v>
                </c:pt>
                <c:pt idx="14">
                  <c:v>0.99</c:v>
                </c:pt>
                <c:pt idx="15">
                  <c:v>0.995</c:v>
                </c:pt>
                <c:pt idx="16" formatCode="0.00%">
                  <c:v>0.99900000000000011</c:v>
                </c:pt>
                <c:pt idx="17" formatCode="0.00%">
                  <c:v>0.99950000000000006</c:v>
                </c:pt>
                <c:pt idx="18" formatCode="0.00%">
                  <c:v>0.9998999999999999</c:v>
                </c:pt>
                <c:pt idx="19" formatCode="0.00%">
                  <c:v>0.99998999999999993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249528"/>
        <c:axId val="826246000"/>
      </c:scatterChart>
      <c:valAx>
        <c:axId val="826249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 of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246000"/>
        <c:crosses val="autoZero"/>
        <c:crossBetween val="midCat"/>
      </c:valAx>
      <c:valAx>
        <c:axId val="826246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of Households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249528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Pctg</a:t>
            </a:r>
            <a:r>
              <a:rPr lang="en-US" sz="1600" b="1" baseline="0">
                <a:solidFill>
                  <a:schemeClr val="tx1"/>
                </a:solidFill>
              </a:rPr>
              <a:t> of Households vs. Pctg of Income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3281583729158"/>
          <c:y val="8.9746871528699368E-2"/>
          <c:w val="0.78088670166229224"/>
          <c:h val="0.75196201598395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'LN#$2'!$P$4</c:f>
              <c:strCache>
                <c:ptCount val="1"/>
                <c:pt idx="0">
                  <c:v>%$-CDF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'LN#$2'!$P$5:$P$24</c:f>
              <c:numCache>
                <c:formatCode>0.00%</c:formatCode>
                <c:ptCount val="20"/>
                <c:pt idx="0">
                  <c:v>0</c:v>
                </c:pt>
                <c:pt idx="1">
                  <c:v>2.485588890855334E-2</c:v>
                </c:pt>
                <c:pt idx="2">
                  <c:v>6.394124853096611E-2</c:v>
                </c:pt>
                <c:pt idx="3">
                  <c:v>0.11404671386315277</c:v>
                </c:pt>
                <c:pt idx="4">
                  <c:v>0.17509230831554207</c:v>
                </c:pt>
                <c:pt idx="5">
                  <c:v>0.2479723984434194</c:v>
                </c:pt>
                <c:pt idx="6">
                  <c:v>0.33449410313164324</c:v>
                </c:pt>
                <c:pt idx="7">
                  <c:v>0.43782590726061449</c:v>
                </c:pt>
                <c:pt idx="8">
                  <c:v>0.49744902024349713</c:v>
                </c:pt>
                <c:pt idx="9">
                  <c:v>0.56384975895399903</c:v>
                </c:pt>
                <c:pt idx="10">
                  <c:v>0.63891091755189211</c:v>
                </c:pt>
                <c:pt idx="11">
                  <c:v>0.72596923640391986</c:v>
                </c:pt>
                <c:pt idx="12">
                  <c:v>0.83246938505783152</c:v>
                </c:pt>
                <c:pt idx="13">
                  <c:v>0.91510280297664248</c:v>
                </c:pt>
                <c:pt idx="14">
                  <c:v>0.95006289100743913</c:v>
                </c:pt>
                <c:pt idx="15">
                  <c:v>0.9709501657588282</c:v>
                </c:pt>
                <c:pt idx="16">
                  <c:v>0.99200947765335978</c:v>
                </c:pt>
                <c:pt idx="17">
                  <c:v>0.99546815666699151</c:v>
                </c:pt>
                <c:pt idx="18">
                  <c:v>0.9988097530381429</c:v>
                </c:pt>
                <c:pt idx="19">
                  <c:v>0.99983081826287767</c:v>
                </c:pt>
              </c:numCache>
            </c:numRef>
          </c:xVal>
          <c:yVal>
            <c:numRef>
              <c:f>'LN#$2'!$O$5:$O$24</c:f>
              <c:numCache>
                <c:formatCode>0.0%</c:formatCode>
                <c:ptCount val="20"/>
                <c:pt idx="0" formatCode="0.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0.75</c:v>
                </c:pt>
                <c:pt idx="9">
                  <c:v>0.8</c:v>
                </c:pt>
                <c:pt idx="10">
                  <c:v>0.85</c:v>
                </c:pt>
                <c:pt idx="11">
                  <c:v>0.9</c:v>
                </c:pt>
                <c:pt idx="12">
                  <c:v>0.95</c:v>
                </c:pt>
                <c:pt idx="13">
                  <c:v>0.98</c:v>
                </c:pt>
                <c:pt idx="14">
                  <c:v>0.99</c:v>
                </c:pt>
                <c:pt idx="15">
                  <c:v>0.995</c:v>
                </c:pt>
                <c:pt idx="16" formatCode="0.00%">
                  <c:v>0.99900000000000011</c:v>
                </c:pt>
                <c:pt idx="17" formatCode="0.00%">
                  <c:v>0.99950000000000006</c:v>
                </c:pt>
                <c:pt idx="18" formatCode="0.00%">
                  <c:v>0.9998999999999999</c:v>
                </c:pt>
                <c:pt idx="19" formatCode="0.00%">
                  <c:v>0.99998999999999993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760624"/>
        <c:axId val="2051762192"/>
      </c:scatterChart>
      <c:valAx>
        <c:axId val="20517606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 of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762192"/>
        <c:crosses val="autoZero"/>
        <c:crossBetween val="midCat"/>
      </c:valAx>
      <c:valAx>
        <c:axId val="2051762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of Households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760624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Minimum Income for Top 5% and top 1%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3772965879265"/>
          <c:y val="0.14181722076407116"/>
          <c:w val="0.79994225721784773"/>
          <c:h val="0.60132327209098868"/>
        </c:manualLayout>
      </c:layout>
      <c:scatterChart>
        <c:scatterStyle val="lineMarker"/>
        <c:varyColors val="0"/>
        <c:ser>
          <c:idx val="9"/>
          <c:order val="0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ser>
          <c:idx val="12"/>
          <c:order val="3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13"/>
          <c:order val="4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14"/>
          <c:order val="5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ser>
          <c:idx val="15"/>
          <c:order val="6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16"/>
          <c:order val="7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17"/>
          <c:order val="8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ser>
          <c:idx val="0"/>
          <c:order val="9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4"/>
          <c:order val="10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5"/>
          <c:order val="11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ser>
          <c:idx val="6"/>
          <c:order val="12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7"/>
          <c:order val="13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8"/>
          <c:order val="14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ser>
          <c:idx val="1"/>
          <c:order val="15"/>
          <c:tx>
            <c:strRef>
              <c:f>'LN#$2'!$Z$50</c:f>
              <c:strCache>
                <c:ptCount val="1"/>
                <c:pt idx="0">
                  <c:v>Min$5%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277777777777777"/>
                  <c:y val="0.122503280839895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y = 2.93 x</a:t>
                    </a:r>
                    <a:endParaRPr lang="en-US" sz="11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'LN#$2'!$Z$51:$Z$57</c:f>
              <c:numCache>
                <c:formatCode>0</c:formatCode>
                <c:ptCount val="7"/>
                <c:pt idx="0">
                  <c:v>175.93199231838395</c:v>
                </c:pt>
                <c:pt idx="1">
                  <c:v>219.91499039797992</c:v>
                </c:pt>
                <c:pt idx="2">
                  <c:v>263.89798847757601</c:v>
                </c:pt>
                <c:pt idx="3">
                  <c:v>307.88098655717164</c:v>
                </c:pt>
                <c:pt idx="4">
                  <c:v>351.86398463676795</c:v>
                </c:pt>
                <c:pt idx="5">
                  <c:v>395.84698271636404</c:v>
                </c:pt>
                <c:pt idx="6">
                  <c:v>439.8299807959595</c:v>
                </c:pt>
              </c:numCache>
            </c:numRef>
          </c:yVal>
          <c:smooth val="0"/>
        </c:ser>
        <c:ser>
          <c:idx val="2"/>
          <c:order val="16"/>
          <c:tx>
            <c:strRef>
              <c:f>'LN#$2'!$AA$50</c:f>
              <c:strCache>
                <c:ptCount val="1"/>
                <c:pt idx="0">
                  <c:v>%Income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'LN#$2'!$AA$51:$AA$57</c:f>
              <c:numCache>
                <c:formatCode>0%</c:formatCode>
                <c:ptCount val="7"/>
                <c:pt idx="0">
                  <c:v>0.22833631464176718</c:v>
                </c:pt>
                <c:pt idx="1">
                  <c:v>0.22833631464176718</c:v>
                </c:pt>
                <c:pt idx="2">
                  <c:v>0.22833631464176729</c:v>
                </c:pt>
                <c:pt idx="3">
                  <c:v>0.22833631464176707</c:v>
                </c:pt>
                <c:pt idx="4">
                  <c:v>0.22833631464176729</c:v>
                </c:pt>
                <c:pt idx="5">
                  <c:v>0.22833631464176729</c:v>
                </c:pt>
                <c:pt idx="6">
                  <c:v>0.22833631464176707</c:v>
                </c:pt>
              </c:numCache>
            </c:numRef>
          </c:yVal>
          <c:smooth val="0"/>
        </c:ser>
        <c:ser>
          <c:idx val="3"/>
          <c:order val="17"/>
          <c:tx>
            <c:strRef>
              <c:f>'LN#$2'!$AB$50</c:f>
              <c:strCache>
                <c:ptCount val="1"/>
                <c:pt idx="0">
                  <c:v>Min$1%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1783333333333333"/>
                  <c:y val="1.701297754447360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y = 5.4 x</a:t>
                    </a:r>
                    <a:endParaRPr lang="en-US" sz="11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'LN#$2'!$X$51:$X$57</c:f>
              <c:numCache>
                <c:formatCode>0</c:formatCode>
                <c:ptCount val="7"/>
                <c:pt idx="0">
                  <c:v>60</c:v>
                </c:pt>
                <c:pt idx="1">
                  <c:v>75</c:v>
                </c:pt>
                <c:pt idx="2">
                  <c:v>90</c:v>
                </c:pt>
                <c:pt idx="3">
                  <c:v>105</c:v>
                </c:pt>
                <c:pt idx="4">
                  <c:v>120</c:v>
                </c:pt>
                <c:pt idx="5">
                  <c:v>135</c:v>
                </c:pt>
                <c:pt idx="6">
                  <c:v>150</c:v>
                </c:pt>
              </c:numCache>
            </c:numRef>
          </c:xVal>
          <c:yVal>
            <c:numRef>
              <c:f>'LN#$2'!$AB$51:$AB$57</c:f>
              <c:numCache>
                <c:formatCode>0</c:formatCode>
                <c:ptCount val="7"/>
                <c:pt idx="0">
                  <c:v>324.99000292572475</c:v>
                </c:pt>
                <c:pt idx="1">
                  <c:v>406.23750365715591</c:v>
                </c:pt>
                <c:pt idx="2">
                  <c:v>487.4850043885877</c:v>
                </c:pt>
                <c:pt idx="3">
                  <c:v>568.73250512001778</c:v>
                </c:pt>
                <c:pt idx="4">
                  <c:v>649.98000585144962</c:v>
                </c:pt>
                <c:pt idx="5">
                  <c:v>731.22750658288101</c:v>
                </c:pt>
                <c:pt idx="6">
                  <c:v>812.47500731431126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92744"/>
        <c:axId val="2057198624"/>
      </c:scatterChart>
      <c:valAx>
        <c:axId val="2057192744"/>
        <c:scaling>
          <c:orientation val="minMax"/>
          <c:max val="15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 Income ($,1000)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98624"/>
        <c:crosses val="autoZero"/>
        <c:crossBetween val="midCat"/>
        <c:majorUnit val="10"/>
      </c:valAx>
      <c:valAx>
        <c:axId val="20571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Minimum Income ($,1000)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92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52</xdr:row>
      <xdr:rowOff>57150</xdr:rowOff>
    </xdr:from>
    <xdr:to>
      <xdr:col>10</xdr:col>
      <xdr:colOff>57150</xdr:colOff>
      <xdr:row>73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10</xdr:col>
      <xdr:colOff>0</xdr:colOff>
      <xdr:row>51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74</xdr:row>
      <xdr:rowOff>19050</xdr:rowOff>
    </xdr:from>
    <xdr:to>
      <xdr:col>9</xdr:col>
      <xdr:colOff>266700</xdr:colOff>
      <xdr:row>94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20</xdr:col>
      <xdr:colOff>361950</xdr:colOff>
      <xdr:row>51</xdr:row>
      <xdr:rowOff>123824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66675</xdr:colOff>
      <xdr:row>53</xdr:row>
      <xdr:rowOff>9525</xdr:rowOff>
    </xdr:from>
    <xdr:to>
      <xdr:col>19</xdr:col>
      <xdr:colOff>571500</xdr:colOff>
      <xdr:row>84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138112</xdr:colOff>
      <xdr:row>57</xdr:row>
      <xdr:rowOff>138112</xdr:rowOff>
    </xdr:from>
    <xdr:to>
      <xdr:col>39</xdr:col>
      <xdr:colOff>461962</xdr:colOff>
      <xdr:row>74</xdr:row>
      <xdr:rowOff>128587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0.55166</cdr:x>
      <cdr:y>0.61587</cdr:y>
    </cdr:from>
    <cdr:to>
      <cdr:x>0.95981</cdr:x>
      <cdr:y>0.73228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9499" y="2117689"/>
          <a:ext cx="2359791" cy="400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Probability Distribution Function (PDF): </a:t>
          </a:r>
        </a:p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as a percentage of the Modal PDF</a:t>
          </a:r>
        </a:p>
      </cdr:txBody>
    </cdr:sp>
  </cdr:relSizeAnchor>
  <cdr:relSizeAnchor xmlns:cdr="http://schemas.openxmlformats.org/drawingml/2006/chartDrawing">
    <cdr:from>
      <cdr:x>0.50075</cdr:x>
      <cdr:y>0.38328</cdr:y>
    </cdr:from>
    <cdr:to>
      <cdr:x>0.94121</cdr:x>
      <cdr:y>0.51796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175" y="1317918"/>
          <a:ext cx="2546597" cy="463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Cumulative Distribution Function (CDF):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Total Income below price</a:t>
          </a:r>
        </a:p>
      </cdr:txBody>
    </cdr:sp>
  </cdr:relSizeAnchor>
  <cdr:relSizeAnchor xmlns:cdr="http://schemas.openxmlformats.org/drawingml/2006/chartDrawing">
    <cdr:from>
      <cdr:x>0.13399</cdr:x>
      <cdr:y>0.16436</cdr:y>
    </cdr:from>
    <cdr:to>
      <cdr:x>0.34102</cdr:x>
      <cdr:y>0.23823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99" y="565156"/>
          <a:ext cx="1196980" cy="254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Mode: 50K</a:t>
          </a:r>
        </a:p>
      </cdr:txBody>
    </cdr:sp>
  </cdr:relSizeAnchor>
  <cdr:relSizeAnchor xmlns:cdr="http://schemas.openxmlformats.org/drawingml/2006/chartDrawing">
    <cdr:from>
      <cdr:x>0</cdr:x>
      <cdr:y>0.93906</cdr:y>
    </cdr:from>
    <cdr:to>
      <cdr:x>0.31137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228976"/>
          <a:ext cx="1800224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LogNormal</a:t>
          </a:r>
          <a:r>
            <a:rPr lang="en-US" sz="900" baseline="0"/>
            <a:t> Dist of Units by Income</a:t>
          </a:r>
          <a:endParaRPr lang="en-US" sz="900"/>
        </a:p>
      </cdr:txBody>
    </cdr:sp>
  </cdr:relSizeAnchor>
  <cdr:relSizeAnchor xmlns:cdr="http://schemas.openxmlformats.org/drawingml/2006/chartDrawing">
    <cdr:from>
      <cdr:x>0.7004</cdr:x>
      <cdr:y>0.93906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49494" y="3228972"/>
          <a:ext cx="1732181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/>
            <a:t>Median=50K; Mean=80K</a:t>
          </a:r>
        </a:p>
      </cdr:txBody>
    </cdr:sp>
  </cdr:relSizeAnchor>
  <cdr:relSizeAnchor xmlns:cdr="http://schemas.openxmlformats.org/drawingml/2006/chartDrawing">
    <cdr:from>
      <cdr:x>0.27403</cdr:x>
      <cdr:y>0.28624</cdr:y>
    </cdr:from>
    <cdr:to>
      <cdr:x>0.36903</cdr:x>
      <cdr:y>0.38504</cdr:y>
    </cdr:to>
    <cdr:sp macro="" textlink="">
      <cdr:nvSpPr>
        <cdr:cNvPr id="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325" y="984249"/>
          <a:ext cx="549275" cy="339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Median: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128K</a:t>
          </a:r>
        </a:p>
      </cdr:txBody>
    </cdr:sp>
  </cdr:relSizeAnchor>
  <cdr:relSizeAnchor xmlns:cdr="http://schemas.openxmlformats.org/drawingml/2006/chartDrawing">
    <cdr:from>
      <cdr:x>0.3229</cdr:x>
      <cdr:y>0.39612</cdr:y>
    </cdr:from>
    <cdr:to>
      <cdr:x>0.32455</cdr:x>
      <cdr:y>0.81717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866900" y="1362075"/>
          <a:ext cx="9525" cy="1447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0.92361</cdr:y>
    </cdr:from>
    <cdr:to>
      <cdr:x>0.45626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31869"/>
          <a:ext cx="2533650" cy="259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0.6175</cdr:x>
      <cdr:y>0.92361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29000" y="3131869"/>
          <a:ext cx="2124075" cy="259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0.24178</cdr:x>
      <cdr:y>0.60603</cdr:y>
    </cdr:from>
    <cdr:to>
      <cdr:x>0.58224</cdr:x>
      <cdr:y>0.83146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00175" y="2054974"/>
          <a:ext cx="1971675" cy="764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solidFill>
                <a:schemeClr val="tx1"/>
              </a:solidFill>
            </a:rPr>
            <a:t>Households by Income</a:t>
          </a:r>
        </a:p>
        <a:p xmlns:a="http://schemas.openxmlformats.org/drawingml/2006/main">
          <a:pPr algn="l"/>
          <a:r>
            <a:rPr lang="en-US" sz="1200" b="1">
              <a:solidFill>
                <a:schemeClr val="tx1"/>
              </a:solidFill>
            </a:rPr>
            <a:t>Mode:</a:t>
          </a:r>
          <a:r>
            <a:rPr lang="en-US" sz="1200" b="1" baseline="0">
              <a:solidFill>
                <a:schemeClr val="tx1"/>
              </a:solidFill>
            </a:rPr>
            <a:t> $20K; Median: $50K</a:t>
          </a:r>
          <a:endParaRPr lang="en-US" sz="1200" b="1">
            <a:solidFill>
              <a:schemeClr val="tx1"/>
            </a:solidFill>
          </a:endParaRPr>
        </a:p>
        <a:p xmlns:a="http://schemas.openxmlformats.org/drawingml/2006/main">
          <a:pPr algn="r"/>
          <a:r>
            <a:rPr lang="en-US" sz="1200" b="1" baseline="0">
              <a:solidFill>
                <a:schemeClr val="tx1"/>
              </a:solidFill>
            </a:rPr>
            <a:t>Mean=$80K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0.52924</cdr:x>
      <cdr:y>0.22315</cdr:y>
    </cdr:from>
    <cdr:to>
      <cdr:x>0.93257</cdr:x>
      <cdr:y>0.50843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64947" y="756675"/>
          <a:ext cx="2335728" cy="967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Distribution of Total  Income by Amount of Income</a:t>
          </a:r>
        </a:p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Mode:</a:t>
          </a:r>
          <a:r>
            <a:rPr lang="en-US" sz="1200" b="1" baseline="0">
              <a:solidFill>
                <a:schemeClr val="tx1"/>
              </a:solidFill>
            </a:rPr>
            <a:t> $50K</a:t>
          </a:r>
          <a:endParaRPr lang="en-US" sz="1200" b="1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                         Median:</a:t>
          </a:r>
          <a:r>
            <a:rPr lang="en-US" sz="1200" b="1" baseline="0">
              <a:solidFill>
                <a:schemeClr val="tx1"/>
              </a:solidFill>
            </a:rPr>
            <a:t> $128K</a:t>
          </a:r>
        </a:p>
        <a:p xmlns:a="http://schemas.openxmlformats.org/drawingml/2006/main">
          <a:pPr algn="r"/>
          <a:r>
            <a:rPr lang="en-US" sz="1200" b="1" baseline="0">
              <a:solidFill>
                <a:schemeClr val="tx1"/>
              </a:solidFill>
            </a:rPr>
            <a:t>Ave $205K</a:t>
          </a:r>
          <a:endParaRPr lang="en-US" sz="1200" b="1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0.17086</cdr:x>
      <cdr:y>0.14608</cdr:y>
    </cdr:from>
    <cdr:to>
      <cdr:x>0.6594</cdr:x>
      <cdr:y>0.36827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69942" y="491153"/>
          <a:ext cx="2773384" cy="747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Top 50% (above $50k):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83% of total Income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10% (above $175k: 38% of total Income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1% (above $475k): 8.7% of total Income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0.1% (above $1M): 1.7%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0.93128</cdr:y>
    </cdr:from>
    <cdr:to>
      <cdr:x>0.55417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62300"/>
          <a:ext cx="3066772" cy="23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0.61618</cdr:x>
      <cdr:y>0.93689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09950" y="3181350"/>
          <a:ext cx="212407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0.73658</cdr:x>
      <cdr:y>0.53782</cdr:y>
    </cdr:from>
    <cdr:to>
      <cdr:x>0.93763</cdr:x>
      <cdr:y>0.76487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81476" y="1808339"/>
          <a:ext cx="1141364" cy="763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Gini Coefficient:</a:t>
          </a:r>
          <a:r>
            <a:rPr lang="en-US" sz="1100" b="1" baseline="0">
              <a:solidFill>
                <a:schemeClr val="tx1"/>
              </a:solidFill>
            </a:rPr>
            <a:t> </a:t>
          </a:r>
          <a:r>
            <a:rPr lang="en-US" sz="1100" b="1">
              <a:solidFill>
                <a:schemeClr val="tx1"/>
              </a:solidFill>
            </a:rPr>
            <a:t>0.507</a:t>
          </a:r>
        </a:p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Bigger means</a:t>
          </a:r>
        </a:p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more unequal</a:t>
          </a:r>
        </a:p>
      </cdr:txBody>
    </cdr:sp>
  </cdr:relSizeAnchor>
  <cdr:relSizeAnchor xmlns:cdr="http://schemas.openxmlformats.org/drawingml/2006/chartDrawing">
    <cdr:from>
      <cdr:x>0.17114</cdr:x>
      <cdr:y>0.13598</cdr:y>
    </cdr:from>
    <cdr:to>
      <cdr:x>0.9547</cdr:x>
      <cdr:y>0.78754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971550" y="457200"/>
          <a:ext cx="4448175" cy="219075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0.32774</cdr:x>
      <cdr:y>0.4882</cdr:y>
    </cdr:from>
    <cdr:to>
      <cdr:x>0.55201</cdr:x>
      <cdr:y>0.56941</cdr:y>
    </cdr:to>
    <cdr:sp macro="" textlink="">
      <cdr:nvSpPr>
        <cdr:cNvPr id="9" name="TextBox 1"/>
        <cdr:cNvSpPr txBox="1"/>
      </cdr:nvSpPr>
      <cdr:spPr>
        <a:xfrm xmlns:a="http://schemas.openxmlformats.org/drawingml/2006/main" rot="19953464">
          <a:off x="1860548" y="1641475"/>
          <a:ext cx="1273175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Perfect Equality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0.40743</cdr:x>
      <cdr:y>0.52285</cdr:y>
    </cdr:from>
    <cdr:to>
      <cdr:x>0.94631</cdr:x>
      <cdr:y>0.74505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312940" y="1757979"/>
          <a:ext cx="3059168" cy="7471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Top 50% (above $50k) have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83% of total Income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10% (above $175k) have 38% of total Income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1% (above $475k) have 8.7% of total Income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0.1% (above $1M) have 1.7%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0.93128</cdr:y>
    </cdr:from>
    <cdr:to>
      <cdr:x>0.55417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62300"/>
          <a:ext cx="3066772" cy="23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0.61618</cdr:x>
      <cdr:y>0.93689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09950" y="3181350"/>
          <a:ext cx="212407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0.7313</cdr:x>
      <cdr:y>0.25737</cdr:y>
    </cdr:from>
    <cdr:to>
      <cdr:x>0.9024</cdr:x>
      <cdr:y>0.32549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51513" y="865355"/>
          <a:ext cx="971318" cy="22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Gini = 0.507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0.27935</cdr:x>
      <cdr:y>0.59588</cdr:y>
    </cdr:from>
    <cdr:to>
      <cdr:x>0.94024</cdr:x>
      <cdr:y>0.76217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314450" y="3030874"/>
          <a:ext cx="3109695" cy="8458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Top 50% (above $50k) have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83% of total Income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10% (above $175k) have 38% of total Income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1% (above $475k) have 8.7% of total Income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Top 0.1% (above $1M) have 1.7%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0.95131</cdr:y>
    </cdr:from>
    <cdr:to>
      <cdr:x>0.55417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838700"/>
          <a:ext cx="260756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0.54858</cdr:x>
      <cdr:y>0.95131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81275" y="4838700"/>
          <a:ext cx="2124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0.69636</cdr:x>
      <cdr:y>0.25737</cdr:y>
    </cdr:from>
    <cdr:to>
      <cdr:x>0.9024</cdr:x>
      <cdr:y>0.31273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76600" y="1309074"/>
          <a:ext cx="969508" cy="281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Gini = 0.507</a:t>
          </a:r>
        </a:p>
      </cdr:txBody>
    </cdr:sp>
  </cdr:relSizeAnchor>
  <cdr:relSizeAnchor xmlns:cdr="http://schemas.openxmlformats.org/drawingml/2006/chartDrawing">
    <cdr:from>
      <cdr:x>0.21525</cdr:x>
      <cdr:y>0.201</cdr:y>
    </cdr:from>
    <cdr:to>
      <cdr:x>0.42129</cdr:x>
      <cdr:y>0.25636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12825" y="1022350"/>
          <a:ext cx="969508" cy="281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Bottom-Up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0.52342</cdr:x>
      <cdr:y>0.92265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3092" y="2531004"/>
          <a:ext cx="2178908" cy="212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aseline="0">
              <a:solidFill>
                <a:schemeClr val="tx1"/>
              </a:solidFill>
            </a:rPr>
            <a:t> </a:t>
          </a:r>
          <a:r>
            <a:rPr lang="en-US" sz="900">
              <a:solidFill>
                <a:schemeClr val="tx1"/>
              </a:solidFill>
            </a:rPr>
            <a:t>Median Income: 50K</a:t>
          </a:r>
        </a:p>
      </cdr:txBody>
    </cdr:sp>
  </cdr:relSizeAnchor>
  <cdr:relSizeAnchor xmlns:cdr="http://schemas.openxmlformats.org/drawingml/2006/chartDrawing">
    <cdr:from>
      <cdr:x>0.00069</cdr:x>
      <cdr:y>0.91577</cdr:y>
    </cdr:from>
    <cdr:to>
      <cdr:x>0.68879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75" y="2512141"/>
          <a:ext cx="3145968" cy="231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.ethz.ch/~stahel/lognormal/bioscie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4"/>
  <sheetViews>
    <sheetView tabSelected="1" workbookViewId="0">
      <selection activeCell="H8" sqref="H8"/>
    </sheetView>
  </sheetViews>
  <sheetFormatPr defaultRowHeight="12.75" x14ac:dyDescent="0.2"/>
  <cols>
    <col min="1" max="1" width="8" customWidth="1"/>
    <col min="3" max="4" width="9.85546875" customWidth="1"/>
    <col min="5" max="5" width="3.85546875" customWidth="1"/>
    <col min="6" max="6" width="9.5703125" customWidth="1"/>
    <col min="7" max="7" width="11.7109375" customWidth="1"/>
    <col min="8" max="8" width="9.42578125" customWidth="1"/>
    <col min="9" max="9" width="11" customWidth="1"/>
    <col min="10" max="10" width="4.42578125" customWidth="1"/>
    <col min="11" max="11" width="3.85546875" customWidth="1"/>
    <col min="12" max="12" width="7.7109375" customWidth="1"/>
    <col min="13" max="13" width="8.42578125" customWidth="1"/>
    <col min="14" max="15" width="9.140625" customWidth="1"/>
    <col min="16" max="16" width="9" customWidth="1"/>
    <col min="17" max="17" width="9.28515625" customWidth="1"/>
    <col min="18" max="20" width="9" customWidth="1"/>
    <col min="21" max="21" width="6.7109375" customWidth="1"/>
    <col min="22" max="22" width="8.140625" customWidth="1"/>
    <col min="23" max="23" width="6.7109375" customWidth="1"/>
    <col min="24" max="24" width="6.42578125" customWidth="1"/>
    <col min="25" max="25" width="8.85546875" hidden="1" customWidth="1"/>
    <col min="26" max="26" width="6" customWidth="1"/>
    <col min="27" max="27" width="8.28515625" customWidth="1"/>
    <col min="28" max="28" width="8.42578125" customWidth="1"/>
    <col min="29" max="30" width="7" customWidth="1"/>
    <col min="31" max="31" width="6.85546875" customWidth="1"/>
    <col min="32" max="32" width="9.140625" customWidth="1"/>
    <col min="33" max="33" width="8.85546875" customWidth="1"/>
  </cols>
  <sheetData>
    <row r="1" spans="1:44" ht="12.75" customHeight="1" thickBot="1" x14ac:dyDescent="0.25">
      <c r="A1" s="10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8" t="s">
        <v>69</v>
      </c>
      <c r="K1">
        <v>1</v>
      </c>
      <c r="L1" s="47"/>
      <c r="M1" s="47" t="s">
        <v>35</v>
      </c>
      <c r="N1" s="47"/>
      <c r="O1" s="47"/>
      <c r="P1" s="45"/>
      <c r="Q1" s="45"/>
      <c r="R1" s="45"/>
      <c r="S1" s="45"/>
      <c r="T1" s="45"/>
      <c r="U1" s="45"/>
      <c r="V1" s="137" t="s">
        <v>78</v>
      </c>
      <c r="W1" s="136">
        <v>50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12.75" customHeight="1" x14ac:dyDescent="0.2">
      <c r="A2" t="s">
        <v>27</v>
      </c>
      <c r="J2" s="28"/>
      <c r="K2">
        <v>2</v>
      </c>
      <c r="L2" s="48"/>
      <c r="T2" s="48"/>
      <c r="U2" s="49"/>
      <c r="X2" s="161" t="s">
        <v>100</v>
      </c>
      <c r="Y2" s="162"/>
      <c r="Z2" s="163" t="s">
        <v>101</v>
      </c>
      <c r="AA2" s="164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ht="12.75" customHeight="1" thickBot="1" x14ac:dyDescent="0.25">
      <c r="B3" s="4" t="s">
        <v>28</v>
      </c>
      <c r="C3" s="4"/>
      <c r="D3" s="4"/>
      <c r="G3" s="4" t="s">
        <v>29</v>
      </c>
      <c r="K3">
        <v>3</v>
      </c>
      <c r="L3" s="48"/>
      <c r="M3" s="43" t="s">
        <v>39</v>
      </c>
      <c r="N3" s="62"/>
      <c r="O3" s="99" t="s">
        <v>61</v>
      </c>
      <c r="P3" s="100"/>
      <c r="Q3" s="99" t="s">
        <v>62</v>
      </c>
      <c r="R3" s="100"/>
      <c r="S3" s="43" t="s">
        <v>64</v>
      </c>
      <c r="T3" s="48"/>
      <c r="U3" s="49"/>
      <c r="V3" s="85" t="s">
        <v>77</v>
      </c>
      <c r="W3" s="85" t="s">
        <v>76</v>
      </c>
      <c r="X3" s="157" t="s">
        <v>71</v>
      </c>
      <c r="Y3" s="158" t="s">
        <v>82</v>
      </c>
      <c r="Z3" s="159" t="s">
        <v>71</v>
      </c>
      <c r="AA3" s="160" t="s">
        <v>82</v>
      </c>
      <c r="AB3" s="62" t="s">
        <v>42</v>
      </c>
      <c r="AC3" s="43" t="s">
        <v>72</v>
      </c>
      <c r="AD3" s="43" t="s">
        <v>73</v>
      </c>
      <c r="AE3" s="10" t="s">
        <v>74</v>
      </c>
      <c r="AF3" s="50" t="s">
        <v>75</v>
      </c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4" ht="12.75" customHeight="1" thickBot="1" x14ac:dyDescent="0.25">
      <c r="A4" s="4" t="s">
        <v>14</v>
      </c>
      <c r="B4" s="15" t="s">
        <v>19</v>
      </c>
      <c r="C4" s="14">
        <v>46</v>
      </c>
      <c r="D4" s="12" t="s">
        <v>18</v>
      </c>
      <c r="G4" s="2" t="s">
        <v>0</v>
      </c>
      <c r="H4" s="7">
        <f>LN(C4)</f>
        <v>3.8286413964890951</v>
      </c>
      <c r="I4" s="5" t="str">
        <f ca="1">_xlfn.FORMULATEXT(H4)</f>
        <v>=LN(C4)</v>
      </c>
      <c r="K4">
        <v>4</v>
      </c>
      <c r="L4" s="48"/>
      <c r="M4" s="43" t="s">
        <v>40</v>
      </c>
      <c r="N4" s="43" t="s">
        <v>65</v>
      </c>
      <c r="O4" s="43" t="s">
        <v>41</v>
      </c>
      <c r="P4" s="43" t="s">
        <v>41</v>
      </c>
      <c r="Q4" s="62" t="s">
        <v>36</v>
      </c>
      <c r="R4" s="86" t="s">
        <v>37</v>
      </c>
      <c r="S4" s="43" t="s">
        <v>38</v>
      </c>
      <c r="T4" s="48"/>
      <c r="U4" s="49"/>
      <c r="V4" s="140">
        <v>55</v>
      </c>
      <c r="W4" s="141">
        <f>EXP(AC4-AD4^2)</f>
        <v>41.322314049586744</v>
      </c>
      <c r="X4" s="141">
        <f>_xlfn.LOGNORM.INV(0.95,$AC4,$AD4)</f>
        <v>102.53124743889583</v>
      </c>
      <c r="Y4" s="165">
        <f>1-_xlfn.LOGNORM.DIST(X4,$AE4,$AF4,1)</f>
        <v>0.11347503599697861</v>
      </c>
      <c r="Z4" s="141">
        <f>_xlfn.LOGNORM.INV(0.99,$AC4,$AD4)</f>
        <v>138.06279494879325</v>
      </c>
      <c r="AA4" s="114">
        <f>1-_xlfn.LOGNORM.DIST(Z4,$AE4,$AF4,1)</f>
        <v>2.9395905260286459E-2</v>
      </c>
      <c r="AB4" s="168">
        <f t="shared" ref="AB4:AB11" si="0">2*_xlfn.NORM.S.DIST(AD4/SQRT(2),1)-1</f>
        <v>0.24246810972680732</v>
      </c>
      <c r="AC4" s="138">
        <f>LN(W$1)</f>
        <v>3.912023005428146</v>
      </c>
      <c r="AD4" s="138">
        <f>SQRT(2*(LN(V4)-LN(W$1)))</f>
        <v>0.43660091572126875</v>
      </c>
      <c r="AE4" s="22">
        <f>AC4+AD4^2</f>
        <v>4.1026433650367959</v>
      </c>
      <c r="AF4" s="138">
        <f>AD4</f>
        <v>0.43660091572126875</v>
      </c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ht="12.75" customHeight="1" thickBot="1" x14ac:dyDescent="0.25">
      <c r="B5" s="15" t="s">
        <v>20</v>
      </c>
      <c r="C5" s="40">
        <v>58</v>
      </c>
      <c r="D5" s="12" t="s">
        <v>21</v>
      </c>
      <c r="G5" s="6" t="s">
        <v>4</v>
      </c>
      <c r="H5" s="8">
        <f>LN(C5)</f>
        <v>4.0604430105464191</v>
      </c>
      <c r="I5" s="5" t="str">
        <f ca="1">_xlfn.FORMULATEXT(H5)</f>
        <v>=LN(C5)</v>
      </c>
      <c r="K5">
        <v>5</v>
      </c>
      <c r="L5" s="43"/>
      <c r="M5" s="111">
        <v>0</v>
      </c>
      <c r="N5" s="112">
        <v>0</v>
      </c>
      <c r="O5" s="112">
        <v>0</v>
      </c>
      <c r="P5" s="113">
        <v>0</v>
      </c>
      <c r="Q5" s="114">
        <f t="shared" ref="Q5:Q7" si="1">(100-M5)/100</f>
        <v>1</v>
      </c>
      <c r="R5" s="114">
        <f t="shared" ref="R5:R7" si="2">1-P5</f>
        <v>1</v>
      </c>
      <c r="S5" s="115">
        <f t="shared" ref="S5:S7" si="3">R5/Q5</f>
        <v>1</v>
      </c>
      <c r="T5" s="48"/>
      <c r="U5" s="49"/>
      <c r="V5" s="142">
        <v>60</v>
      </c>
      <c r="W5" s="143">
        <f>EXP(AC5-AD5^2)</f>
        <v>34.722222222222229</v>
      </c>
      <c r="X5" s="143">
        <f>_xlfn.LOGNORM.INV(0.95,AC5,AD5)</f>
        <v>135.00059154295229</v>
      </c>
      <c r="Y5" s="166">
        <f>1-_xlfn.LOGNORM.DIST(X5,AE5,AF5,1)</f>
        <v>0.1489385255601372</v>
      </c>
      <c r="Z5" s="143">
        <f>_xlfn.LOGNORM.INV(0.99,$AC5,$AD5)</f>
        <v>203.73174232664431</v>
      </c>
      <c r="AA5" s="119">
        <f>1-_xlfn.LOGNORM.DIST(Z5,$AE5,$AF5,1)</f>
        <v>4.2490305069901035E-2</v>
      </c>
      <c r="AB5" s="169">
        <f t="shared" si="0"/>
        <v>0.33061432403862656</v>
      </c>
      <c r="AC5" s="138">
        <f>LN(W$1)</f>
        <v>3.912023005428146</v>
      </c>
      <c r="AD5" s="138">
        <f>SQRT(2*(LN(V5)-LN(W$1)))</f>
        <v>0.60385686514927439</v>
      </c>
      <c r="AE5" s="22">
        <f t="shared" ref="AE5:AE11" si="4">AC5+AD5^2</f>
        <v>4.2766661190160553</v>
      </c>
      <c r="AF5" s="138">
        <f t="shared" ref="AF5:AF11" si="5">AD5</f>
        <v>0.60385686514927439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4" ht="12.75" customHeight="1" thickBot="1" x14ac:dyDescent="0.25">
      <c r="G6" s="6" t="s">
        <v>16</v>
      </c>
      <c r="H6" s="8">
        <f>2*(H5-H4)</f>
        <v>0.46360322811464805</v>
      </c>
      <c r="I6" s="5" t="str">
        <f ca="1">_xlfn.FORMULATEXT(H6)</f>
        <v>=2*(H5-H4)</v>
      </c>
      <c r="K6">
        <v>6</v>
      </c>
      <c r="L6" s="43"/>
      <c r="M6" s="116">
        <v>10</v>
      </c>
      <c r="N6" s="117">
        <f>_xlfn.LOGNORM.INV(M6/100,H$4,H$7)</f>
        <v>19.221957508827192</v>
      </c>
      <c r="O6" s="118">
        <f>(M6-M$5)/100</f>
        <v>0.1</v>
      </c>
      <c r="P6" s="98">
        <f>_xlfn.LOGNORM.DIST(N6,H$16,H$19,1)</f>
        <v>2.485588890855334E-2</v>
      </c>
      <c r="Q6" s="119">
        <f t="shared" si="1"/>
        <v>0.9</v>
      </c>
      <c r="R6" s="119">
        <f t="shared" si="2"/>
        <v>0.97514411109144661</v>
      </c>
      <c r="S6" s="120">
        <f t="shared" si="3"/>
        <v>1.0834934567682739</v>
      </c>
      <c r="T6" s="48"/>
      <c r="U6" s="49"/>
      <c r="V6" s="142">
        <v>65</v>
      </c>
      <c r="W6" s="143">
        <f>EXP(AC6-AD6^2)</f>
        <v>29.585798816568058</v>
      </c>
      <c r="X6" s="143">
        <f>_xlfn.LOGNORM.INV(0.95,AC6,AD6)</f>
        <v>164.60102419005474</v>
      </c>
      <c r="Y6" s="166">
        <f>1-_xlfn.LOGNORM.DIST(X6,AE6,AF6,1)</f>
        <v>0.17866304094428065</v>
      </c>
      <c r="Z6" s="143">
        <f>_xlfn.LOGNORM.INV(0.99,$AC6,$AD6)</f>
        <v>269.66658404653595</v>
      </c>
      <c r="AA6" s="119">
        <f>1-_xlfn.LOGNORM.DIST(Z6,$AE6,$AF6,1)</f>
        <v>5.4581520558560248E-2</v>
      </c>
      <c r="AB6" s="169">
        <f t="shared" si="0"/>
        <v>0.39149949358334735</v>
      </c>
      <c r="AC6" s="138">
        <f>LN(W$1)</f>
        <v>3.912023005428146</v>
      </c>
      <c r="AD6" s="138">
        <f>SQRT(2*(LN(V6)-LN(W$1)))</f>
        <v>0.72438148025400384</v>
      </c>
      <c r="AE6" s="22">
        <f t="shared" si="4"/>
        <v>4.4367515343631281</v>
      </c>
      <c r="AF6" s="138">
        <f t="shared" si="5"/>
        <v>0.72438148025400384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4" ht="12.75" customHeight="1" thickBot="1" x14ac:dyDescent="0.25">
      <c r="B7" s="18" t="s">
        <v>1</v>
      </c>
      <c r="C7" s="17">
        <f>EXP(H4-H6)</f>
        <v>28.934601664684919</v>
      </c>
      <c r="D7" s="5" t="str">
        <f ca="1">_xlfn.FORMULATEXT(C7)</f>
        <v>=EXP(H4-H6)</v>
      </c>
      <c r="F7" s="29"/>
      <c r="G7" s="3" t="s">
        <v>2</v>
      </c>
      <c r="H7" s="20">
        <f>SQRT(H6)</f>
        <v>0.68088415175758643</v>
      </c>
      <c r="I7" s="5" t="str">
        <f ca="1">_xlfn.FORMULATEXT(H7)</f>
        <v>=SQRT(H6)</v>
      </c>
      <c r="K7">
        <v>7</v>
      </c>
      <c r="L7" s="48"/>
      <c r="M7" s="116">
        <v>20</v>
      </c>
      <c r="N7" s="117">
        <f>_xlfn.LOGNORM.INV(M7/100,H$4,H$7)</f>
        <v>25.935037060188741</v>
      </c>
      <c r="O7" s="118">
        <f>(M7-M$5)/100</f>
        <v>0.2</v>
      </c>
      <c r="P7" s="98">
        <f>_xlfn.LOGNORM.DIST(N7,H$16,H$19,1)</f>
        <v>6.394124853096611E-2</v>
      </c>
      <c r="Q7" s="119">
        <f t="shared" si="1"/>
        <v>0.8</v>
      </c>
      <c r="R7" s="119">
        <f t="shared" si="2"/>
        <v>0.93605875146903395</v>
      </c>
      <c r="S7" s="120">
        <f t="shared" si="3"/>
        <v>1.1700734393362924</v>
      </c>
      <c r="T7" s="48"/>
      <c r="U7" s="49"/>
      <c r="V7" s="144">
        <v>70</v>
      </c>
      <c r="W7" s="143">
        <f>EXP(AC7-AD7^2)</f>
        <v>25.510204081632626</v>
      </c>
      <c r="X7" s="143">
        <f>_xlfn.LOGNORM.INV(0.95,AC7,AD7)</f>
        <v>192.74131511365468</v>
      </c>
      <c r="Y7" s="166">
        <f>1-_xlfn.LOGNORM.DIST(X7,AE7,AF7,1)</f>
        <v>0.20482159600222327</v>
      </c>
      <c r="Z7" s="143">
        <f>_xlfn.LOGNORM.INV(0.99,$AC7,$AD7)</f>
        <v>337.10701900882327</v>
      </c>
      <c r="AA7" s="119">
        <f>1-_xlfn.LOGNORM.DIST(Z7,$AE7,$AF7,1)</f>
        <v>6.6031540196292204E-2</v>
      </c>
      <c r="AB7" s="169">
        <f t="shared" si="0"/>
        <v>0.43812737356949327</v>
      </c>
      <c r="AC7" s="138">
        <f>LN(W$1)</f>
        <v>3.912023005428146</v>
      </c>
      <c r="AD7" s="138">
        <f>SQRT(2*(LN(V7)-LN(W$1)))</f>
        <v>0.82033192869863769</v>
      </c>
      <c r="AE7" s="22">
        <f t="shared" si="4"/>
        <v>4.5849674786705723</v>
      </c>
      <c r="AF7" s="138">
        <f t="shared" si="5"/>
        <v>0.82033192869863769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</row>
    <row r="8" spans="1:44" ht="12.75" customHeight="1" x14ac:dyDescent="0.2">
      <c r="B8" s="23" t="s">
        <v>22</v>
      </c>
      <c r="C8" s="26">
        <f>_xlfn.LOGNORM.DIST(C7,H$4,H$7,0)</f>
        <v>1.6060134214370969E-2</v>
      </c>
      <c r="D8" s="5" t="str">
        <f ca="1">_xlfn.FORMULATEXT(C8)</f>
        <v>=LOGNORM.DIST(C7,H$4,H$7,0)</v>
      </c>
      <c r="F8" s="16"/>
      <c r="G8" s="25"/>
      <c r="H8" s="189"/>
      <c r="I8" s="12"/>
      <c r="K8">
        <v>9</v>
      </c>
      <c r="L8" s="45"/>
      <c r="M8" s="116">
        <v>30</v>
      </c>
      <c r="N8" s="117">
        <f>_xlfn.LOGNORM.INV(M8/100,H$4,H$7)</f>
        <v>32.187732387787108</v>
      </c>
      <c r="O8" s="118">
        <f>(M8-M$5)/100</f>
        <v>0.3</v>
      </c>
      <c r="P8" s="98">
        <f>_xlfn.LOGNORM.DIST(N8,H$16,H$19,1)</f>
        <v>0.11404671386315277</v>
      </c>
      <c r="Q8" s="119">
        <f>(100-M8)/100</f>
        <v>0.7</v>
      </c>
      <c r="R8" s="119">
        <f>1-P8</f>
        <v>0.88595328613684721</v>
      </c>
      <c r="S8" s="120">
        <f>R8/Q8</f>
        <v>1.2656475516240675</v>
      </c>
      <c r="T8" s="45"/>
      <c r="U8" s="45"/>
      <c r="V8" s="144">
        <v>75</v>
      </c>
      <c r="W8" s="143">
        <f>EXP(AC8-AD8^2)</f>
        <v>22.222222222222229</v>
      </c>
      <c r="X8" s="143">
        <f>_xlfn.LOGNORM.INV(0.95,AC8,AD8)</f>
        <v>219.91499039797992</v>
      </c>
      <c r="Y8" s="166">
        <f>1-_xlfn.LOGNORM.DIST(X8,AE8,AF8,1)</f>
        <v>0.22833631464176718</v>
      </c>
      <c r="Z8" s="143">
        <f>_xlfn.LOGNORM.INV(0.99,$AC8,$AD8)</f>
        <v>406.23750365715591</v>
      </c>
      <c r="AA8" s="119">
        <f>1-_xlfn.LOGNORM.DIST(Z8,$AE8,$AF8,1)</f>
        <v>7.6958531158970445E-2</v>
      </c>
      <c r="AB8" s="169">
        <f t="shared" si="0"/>
        <v>0.47571974157073837</v>
      </c>
      <c r="AC8" s="138">
        <f>LN(W$1)</f>
        <v>3.912023005428146</v>
      </c>
      <c r="AD8" s="138">
        <f>SQRT(2*(LN(V8)-LN(W$1)))</f>
        <v>0.90051663850054897</v>
      </c>
      <c r="AE8" s="22">
        <f t="shared" si="4"/>
        <v>4.7229532216444747</v>
      </c>
      <c r="AF8" s="138">
        <f t="shared" si="5"/>
        <v>0.90051663850054897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44" ht="12.75" customHeight="1" x14ac:dyDescent="0.2">
      <c r="B9" s="23" t="s">
        <v>17</v>
      </c>
      <c r="C9" s="27">
        <f>SQRT((EXP($H$6)-1)*EXP(2*$H$4+$H$6))</f>
        <v>44.542793934523004</v>
      </c>
      <c r="D9" s="5" t="str">
        <f ca="1">_xlfn.FORMULATEXT(C9)</f>
        <v>=SQRT((EXP($H$6)-1)*EXP(2*$H$4+$H$6))</v>
      </c>
      <c r="H9" s="38"/>
      <c r="I9" s="15" t="s">
        <v>48</v>
      </c>
      <c r="K9">
        <v>10</v>
      </c>
      <c r="L9" s="45"/>
      <c r="M9" s="116">
        <v>40</v>
      </c>
      <c r="N9" s="117">
        <f>_xlfn.LOGNORM.INV(M9/100,H$4,H$7)</f>
        <v>38.711680223911387</v>
      </c>
      <c r="O9" s="118">
        <f>(M9-M$5)/100</f>
        <v>0.4</v>
      </c>
      <c r="P9" s="98">
        <f>_xlfn.LOGNORM.DIST(N9,H$16,H$19,1)</f>
        <v>0.17509230831554207</v>
      </c>
      <c r="Q9" s="119">
        <f>(100-M9)/100</f>
        <v>0.6</v>
      </c>
      <c r="R9" s="119">
        <f>1-P9</f>
        <v>0.82490769168445799</v>
      </c>
      <c r="S9" s="120">
        <f>R9/Q9</f>
        <v>1.3748461528074301</v>
      </c>
      <c r="T9" s="47"/>
      <c r="U9" s="45"/>
      <c r="V9" s="144">
        <v>80</v>
      </c>
      <c r="W9" s="143">
        <f>EXP(AC9-AD9^2)</f>
        <v>19.531250000000011</v>
      </c>
      <c r="X9" s="143">
        <f>_xlfn.LOGNORM.INV(0.95,AC9,AD9)</f>
        <v>246.35508292548428</v>
      </c>
      <c r="Y9" s="166">
        <f>1-_xlfn.LOGNORM.DIST(X9,AE9,AF9,1)</f>
        <v>0.24973817343449567</v>
      </c>
      <c r="Z9" s="143">
        <f>_xlfn.LOGNORM.INV(0.99,$AC9,$AD9)</f>
        <v>476.99674151126095</v>
      </c>
      <c r="AA9" s="119">
        <f>1-_xlfn.LOGNORM.DIST(Z9,$AE9,$AF9,1)</f>
        <v>8.742108714239416E-2</v>
      </c>
      <c r="AB9" s="169">
        <f>2*_xlfn.NORM.S.DIST(AD9/SQRT(2),1)-1</f>
        <v>0.50701450107249579</v>
      </c>
      <c r="AC9" s="138">
        <f>LN(W$1)</f>
        <v>3.912023005428146</v>
      </c>
      <c r="AD9" s="138">
        <f>SQRT(2*(LN(V9)-LN(W$1)))</f>
        <v>0.9695397147571988</v>
      </c>
      <c r="AE9" s="22">
        <f t="shared" si="4"/>
        <v>4.852030263919616</v>
      </c>
      <c r="AF9" s="138">
        <f t="shared" si="5"/>
        <v>0.9695397147571988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ht="12.75" customHeight="1" x14ac:dyDescent="0.2">
      <c r="B10" s="23" t="s">
        <v>32</v>
      </c>
      <c r="C10" s="27">
        <f>$C$5*SQRT((($C$5/$C$4)^2)-1)</f>
        <v>44.542793934523054</v>
      </c>
      <c r="D10" s="5" t="str">
        <f ca="1">_xlfn.FORMULATEXT(C10)</f>
        <v>=$C$5*SQRT((($C$5/$C$4)^2)-1)</v>
      </c>
      <c r="I10" s="15" t="s">
        <v>49</v>
      </c>
      <c r="K10">
        <v>11</v>
      </c>
      <c r="L10" s="45"/>
      <c r="M10" s="116">
        <v>50</v>
      </c>
      <c r="N10" s="117">
        <f>_xlfn.LOGNORM.INV(M10/100,H$4,H$7)</f>
        <v>46</v>
      </c>
      <c r="O10" s="118">
        <f>(M10-M$5)/100</f>
        <v>0.5</v>
      </c>
      <c r="P10" s="98">
        <f>_xlfn.LOGNORM.DIST(N10,H$16,H$19,1)</f>
        <v>0.2479723984434194</v>
      </c>
      <c r="Q10" s="119">
        <f>(100-M10)/100</f>
        <v>0.5</v>
      </c>
      <c r="R10" s="119">
        <f>1-P10</f>
        <v>0.75202760155658055</v>
      </c>
      <c r="S10" s="120">
        <f>R10/Q10</f>
        <v>1.5040552031131611</v>
      </c>
      <c r="T10" s="53"/>
      <c r="U10" s="45"/>
      <c r="V10" s="144">
        <v>85</v>
      </c>
      <c r="W10" s="143">
        <f>EXP(AC10-AD10^2)</f>
        <v>17.301038062283723</v>
      </c>
      <c r="X10" s="143">
        <f>_xlfn.LOGNORM.INV(0.95,AC10,AD10)</f>
        <v>272.19177539747483</v>
      </c>
      <c r="Y10" s="166">
        <f>1-_xlfn.LOGNORM.DIST(X10,AE10,AF10,1)</f>
        <v>0.26938284293028381</v>
      </c>
      <c r="Z10" s="143">
        <f>_xlfn.LOGNORM.INV(0.99,$AC10,$AD10)</f>
        <v>549.25558409163489</v>
      </c>
      <c r="AA10" s="119">
        <f>1-_xlfn.LOGNORM.DIST(Z10,$AE10,$AF10,1)</f>
        <v>9.7457629649072453E-2</v>
      </c>
      <c r="AB10" s="169">
        <f t="shared" si="0"/>
        <v>0.53365715057777918</v>
      </c>
      <c r="AC10" s="138">
        <f>LN(W$1)</f>
        <v>3.912023005428146</v>
      </c>
      <c r="AD10" s="138">
        <f>SQRT(2*(LN(V10)-LN(W$1)))</f>
        <v>1.0301730447475033</v>
      </c>
      <c r="AE10" s="22">
        <f t="shared" si="4"/>
        <v>4.9732795075524869</v>
      </c>
      <c r="AF10" s="138">
        <f t="shared" si="5"/>
        <v>1.0301730447475033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</row>
    <row r="11" spans="1:44" ht="12.75" customHeight="1" thickBot="1" x14ac:dyDescent="0.25">
      <c r="A11" s="71"/>
      <c r="B11" s="72"/>
      <c r="C11" s="73"/>
      <c r="D11" s="74"/>
      <c r="E11" s="72"/>
      <c r="F11" s="72"/>
      <c r="G11" s="72"/>
      <c r="H11" s="72"/>
      <c r="I11" s="72"/>
      <c r="J11" s="72"/>
      <c r="K11">
        <v>12</v>
      </c>
      <c r="L11" s="45"/>
      <c r="M11" s="116">
        <v>60</v>
      </c>
      <c r="N11" s="117">
        <f>_xlfn.LOGNORM.INV(M11/100,H$4,H$7)</f>
        <v>54.660505247018207</v>
      </c>
      <c r="O11" s="118">
        <f>(M11-M$5)/100</f>
        <v>0.6</v>
      </c>
      <c r="P11" s="98">
        <f>_xlfn.LOGNORM.DIST(N11,H$16,H$19,1)</f>
        <v>0.33449410313164324</v>
      </c>
      <c r="Q11" s="119">
        <f>(100-M11)/100</f>
        <v>0.4</v>
      </c>
      <c r="R11" s="119">
        <f>1-P11</f>
        <v>0.66550589686835671</v>
      </c>
      <c r="S11" s="120">
        <f>R11/Q11</f>
        <v>1.6637647421708917</v>
      </c>
      <c r="T11" s="53"/>
      <c r="U11" s="45"/>
      <c r="V11" s="145">
        <v>90</v>
      </c>
      <c r="W11" s="146">
        <f>EXP(AC11-AD11^2)</f>
        <v>15.432098765432096</v>
      </c>
      <c r="X11" s="146">
        <f>_xlfn.LOGNORM.INV(0.95,AC11,AD11)</f>
        <v>297.50671318919467</v>
      </c>
      <c r="Y11" s="167">
        <f>1-_xlfn.LOGNORM.DIST(X11,AE11,AF11,1)</f>
        <v>0.287530000752381</v>
      </c>
      <c r="Z11" s="146">
        <f>_xlfn.LOGNORM.INV(0.99,$AC11,$AD11)</f>
        <v>622.87082556531607</v>
      </c>
      <c r="AA11" s="133">
        <f>1-_xlfn.LOGNORM.DIST(Z11,$AE11,$AF11,1)</f>
        <v>0.10709812263000862</v>
      </c>
      <c r="AB11" s="170">
        <f t="shared" si="0"/>
        <v>0.55672371980456781</v>
      </c>
      <c r="AC11" s="138">
        <f>LN(W$1)</f>
        <v>3.912023005428146</v>
      </c>
      <c r="AD11" s="138">
        <f>SQRT(2*(LN(V11)-LN(W$1)))</f>
        <v>1.0842385945004163</v>
      </c>
      <c r="AE11" s="22">
        <f t="shared" si="4"/>
        <v>5.0875963352323836</v>
      </c>
      <c r="AF11" s="138">
        <f t="shared" si="5"/>
        <v>1.0842385945004163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</row>
    <row r="12" spans="1:44" ht="12.75" customHeight="1" x14ac:dyDescent="0.2">
      <c r="A12" s="16" t="s">
        <v>34</v>
      </c>
      <c r="C12" s="65"/>
      <c r="D12" s="5"/>
      <c r="K12">
        <v>13</v>
      </c>
      <c r="L12" s="45"/>
      <c r="M12" s="116">
        <v>70</v>
      </c>
      <c r="N12" s="117">
        <f>_xlfn.LOGNORM.INV(M12/100,H$4,H$7)</f>
        <v>65.739331199450007</v>
      </c>
      <c r="O12" s="118">
        <f>(M12-M$5)/100</f>
        <v>0.7</v>
      </c>
      <c r="P12" s="98">
        <f>_xlfn.LOGNORM.DIST(N12,H$16,H$19,1)</f>
        <v>0.43782590726061449</v>
      </c>
      <c r="Q12" s="119">
        <f>(100-M12)/100</f>
        <v>0.3</v>
      </c>
      <c r="R12" s="119">
        <f>1-P12</f>
        <v>0.56217409273938546</v>
      </c>
      <c r="S12" s="120">
        <f>R12/Q12</f>
        <v>1.8739136424646183</v>
      </c>
      <c r="T12" s="53"/>
      <c r="U12" s="45"/>
      <c r="V12" s="18" t="s">
        <v>102</v>
      </c>
      <c r="W12" s="45" t="str">
        <f ca="1">_xlfn.FORMULATEXT(W11)</f>
        <v>=EXP(AC11-AD11^2)</v>
      </c>
      <c r="AA12" s="18" t="s">
        <v>107</v>
      </c>
      <c r="AB12" s="45" t="str">
        <f t="shared" ref="AA12:AB12" ca="1" si="6">_xlfn.FORMULATEXT(AB11)</f>
        <v>=2*NORM.S.DIST(AD11/SQRT(2),1)-1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ht="12.75" customHeight="1" x14ac:dyDescent="0.2">
      <c r="A13" s="16"/>
      <c r="B13" s="15" t="s">
        <v>47</v>
      </c>
      <c r="C13" s="65"/>
      <c r="D13" s="5"/>
      <c r="K13">
        <v>14</v>
      </c>
      <c r="L13" s="45"/>
      <c r="M13" s="121">
        <v>75</v>
      </c>
      <c r="N13" s="122">
        <f>_xlfn.LOGNORM.INV(M13/100,H$4,H$7)</f>
        <v>72.81272820642053</v>
      </c>
      <c r="O13" s="123">
        <f>(M13-M$5)/100</f>
        <v>0.75</v>
      </c>
      <c r="P13" s="124">
        <f>_xlfn.LOGNORM.DIST(N13,H$16,H$19,1)</f>
        <v>0.49744902024349713</v>
      </c>
      <c r="Q13" s="125">
        <f>(100-M13)/100</f>
        <v>0.25</v>
      </c>
      <c r="R13" s="125">
        <f>1-P13</f>
        <v>0.50255097975650287</v>
      </c>
      <c r="S13" s="126">
        <f>R13/Q13</f>
        <v>2.0102039190260115</v>
      </c>
      <c r="T13" s="87"/>
      <c r="U13" s="45"/>
      <c r="V13" s="18"/>
      <c r="W13" s="18" t="s">
        <v>103</v>
      </c>
      <c r="X13" s="45" t="str">
        <f ca="1">_xlfn.FORMULATEXT(X11)</f>
        <v>=LOGNORM.INV(0.95,AC11,AD11)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ht="12.75" customHeight="1" x14ac:dyDescent="0.2">
      <c r="A14" s="16"/>
      <c r="B14" s="15" t="s">
        <v>46</v>
      </c>
      <c r="C14" s="65"/>
      <c r="D14" s="5"/>
      <c r="K14">
        <v>15</v>
      </c>
      <c r="L14" s="45"/>
      <c r="M14" s="116">
        <v>80</v>
      </c>
      <c r="N14" s="117">
        <f>_xlfn.LOGNORM.INV(M14/100,H$4,H$7)</f>
        <v>81.588470264734653</v>
      </c>
      <c r="O14" s="118">
        <f>(M14-M$5)/100</f>
        <v>0.8</v>
      </c>
      <c r="P14" s="98">
        <f>_xlfn.LOGNORM.DIST(N14,H$16,H$19,1)</f>
        <v>0.56384975895399903</v>
      </c>
      <c r="Q14" s="119">
        <f>(100-M14)/100</f>
        <v>0.2</v>
      </c>
      <c r="R14" s="119">
        <f>1-P14</f>
        <v>0.43615024104600097</v>
      </c>
      <c r="S14" s="120">
        <f>R14/Q14</f>
        <v>2.1807512052300049</v>
      </c>
      <c r="T14" s="53"/>
      <c r="U14" s="45"/>
      <c r="V14" s="18"/>
      <c r="X14" s="18" t="s">
        <v>104</v>
      </c>
      <c r="Y14" s="45" t="str">
        <f ca="1">_xlfn.FORMULATEXT(Y11)</f>
        <v>=1-LOGNORM.DIST(X11,AE11,AF11,1)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</row>
    <row r="15" spans="1:44" ht="12.75" customHeight="1" thickBot="1" x14ac:dyDescent="0.25">
      <c r="A15" s="16"/>
      <c r="B15" s="4" t="s">
        <v>30</v>
      </c>
      <c r="C15" s="65"/>
      <c r="D15" s="5"/>
      <c r="G15" s="4" t="s">
        <v>31</v>
      </c>
      <c r="K15">
        <v>16</v>
      </c>
      <c r="L15" s="45"/>
      <c r="M15" s="121">
        <v>85</v>
      </c>
      <c r="N15" s="122">
        <f>_xlfn.LOGNORM.INV(M15/100,H$4,H$7)</f>
        <v>93.16130618051956</v>
      </c>
      <c r="O15" s="123">
        <f>(M15-M$5)/100</f>
        <v>0.85</v>
      </c>
      <c r="P15" s="124">
        <f>_xlfn.LOGNORM.DIST(N15,H$16,H$19,1)</f>
        <v>0.63891091755189211</v>
      </c>
      <c r="Q15" s="125">
        <f>(100-M15)/100</f>
        <v>0.15</v>
      </c>
      <c r="R15" s="125">
        <f>1-P15</f>
        <v>0.36108908244810789</v>
      </c>
      <c r="S15" s="126">
        <f>R15/Q15</f>
        <v>2.4072605496540529</v>
      </c>
      <c r="T15" s="87"/>
      <c r="U15" s="45"/>
      <c r="V15" s="18"/>
      <c r="Y15" s="18" t="s">
        <v>105</v>
      </c>
      <c r="Z15" s="45" t="str">
        <f ca="1">_xlfn.FORMULATEXT(Z11)</f>
        <v>=LOGNORM.INV(0.99,$AC11,$AD11)</v>
      </c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</row>
    <row r="16" spans="1:44" ht="12.75" customHeight="1" thickBot="1" x14ac:dyDescent="0.25">
      <c r="A16" s="16"/>
      <c r="B16" s="18" t="s">
        <v>19</v>
      </c>
      <c r="C16" s="66">
        <f>EXP(H16)</f>
        <v>73.13043478260866</v>
      </c>
      <c r="D16" s="5" t="str">
        <f ca="1">_xlfn.FORMULATEXT(C16)</f>
        <v>=EXP(H16)</v>
      </c>
      <c r="G16" s="2" t="s">
        <v>0</v>
      </c>
      <c r="H16" s="76">
        <f>H4+H6</f>
        <v>4.2922446246037431</v>
      </c>
      <c r="I16" s="70" t="str">
        <f ca="1">_xlfn.FORMULATEXT(H16)</f>
        <v>=H4+H6</v>
      </c>
      <c r="K16">
        <v>17</v>
      </c>
      <c r="L16" s="45"/>
      <c r="M16" s="116">
        <v>90</v>
      </c>
      <c r="N16" s="117">
        <f>_xlfn.LOGNORM.INV(M16/100,H$4,H$7)</f>
        <v>110.08244082468097</v>
      </c>
      <c r="O16" s="118">
        <f>(M16-M$5)/100</f>
        <v>0.9</v>
      </c>
      <c r="P16" s="98">
        <f>_xlfn.LOGNORM.DIST(N16,H$16,H$19,1)</f>
        <v>0.72596923640391986</v>
      </c>
      <c r="Q16" s="119">
        <f>(100-M16)/100</f>
        <v>0.1</v>
      </c>
      <c r="R16" s="119">
        <f>1-P16</f>
        <v>0.27403076359608014</v>
      </c>
      <c r="S16" s="120">
        <f>R16/Q16</f>
        <v>2.7403076359608014</v>
      </c>
      <c r="T16" s="53"/>
      <c r="U16" s="45"/>
      <c r="V16" s="18"/>
      <c r="Z16" s="18" t="s">
        <v>106</v>
      </c>
      <c r="AA16" s="45" t="str">
        <f ca="1">_xlfn.FORMULATEXT(AA11)</f>
        <v>=1-LOGNORM.DIST(Z11,$AE11,$AF11,1)</v>
      </c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</row>
    <row r="17" spans="1:44" ht="12.75" customHeight="1" thickBot="1" x14ac:dyDescent="0.3">
      <c r="A17" s="16"/>
      <c r="B17" s="18" t="s">
        <v>20</v>
      </c>
      <c r="C17" s="67">
        <f>EXP(H17)</f>
        <v>92.207939508506541</v>
      </c>
      <c r="D17" s="12" t="s">
        <v>21</v>
      </c>
      <c r="G17" s="6" t="s">
        <v>4</v>
      </c>
      <c r="H17" s="8">
        <f>H16+H18/2</f>
        <v>4.5240462386610671</v>
      </c>
      <c r="I17" s="5" t="str">
        <f ca="1">_xlfn.FORMULATEXT(H17)</f>
        <v>=H16+H18/2</v>
      </c>
      <c r="K17">
        <v>18</v>
      </c>
      <c r="L17" s="45"/>
      <c r="M17" s="116">
        <v>95</v>
      </c>
      <c r="N17" s="117">
        <f>_xlfn.LOGNORM.INV(M17/100,H$4,H$7)</f>
        <v>140.97691633527185</v>
      </c>
      <c r="O17" s="118">
        <f>(M17-M$5)/100</f>
        <v>0.95</v>
      </c>
      <c r="P17" s="98">
        <f>_xlfn.LOGNORM.DIST(N17,H$16,H$19,1)</f>
        <v>0.83246938505783152</v>
      </c>
      <c r="Q17" s="92">
        <f>(100-M17)/100</f>
        <v>0.05</v>
      </c>
      <c r="R17" s="119">
        <f>1-P17</f>
        <v>0.16753061494216848</v>
      </c>
      <c r="S17" s="127">
        <f>R17/Q17</f>
        <v>3.3506122988433695</v>
      </c>
      <c r="T17" s="87"/>
      <c r="U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</row>
    <row r="18" spans="1:44" ht="12.75" customHeight="1" thickBot="1" x14ac:dyDescent="0.25">
      <c r="A18" s="16"/>
      <c r="G18" s="6" t="s">
        <v>16</v>
      </c>
      <c r="H18" s="8">
        <f>H19^2</f>
        <v>0.46360322811464799</v>
      </c>
      <c r="I18" s="5" t="str">
        <f ca="1">_xlfn.FORMULATEXT(H18)</f>
        <v>=H19^2</v>
      </c>
      <c r="K18">
        <v>19</v>
      </c>
      <c r="L18" s="45"/>
      <c r="M18" s="121">
        <v>98</v>
      </c>
      <c r="N18" s="122">
        <f>_xlfn.LOGNORM.INV(M18/100,H$4,H$7)</f>
        <v>186.23447189864092</v>
      </c>
      <c r="O18" s="123">
        <f>(M18-M$5)/100</f>
        <v>0.98</v>
      </c>
      <c r="P18" s="124">
        <f>_xlfn.LOGNORM.DIST(N18,H$16,H$19,1)</f>
        <v>0.91510280297664248</v>
      </c>
      <c r="Q18" s="125">
        <f>(100-M18)/100</f>
        <v>0.02</v>
      </c>
      <c r="R18" s="125">
        <f>1-P18</f>
        <v>8.4897197023357518E-2</v>
      </c>
      <c r="S18" s="128">
        <f>R18/Q18</f>
        <v>4.2448598511678757</v>
      </c>
      <c r="T18" s="53"/>
      <c r="U18" s="45"/>
      <c r="V18" s="4" t="s">
        <v>114</v>
      </c>
      <c r="W18" s="137"/>
      <c r="X18" s="148"/>
      <c r="Z18" s="177" t="s">
        <v>108</v>
      </c>
      <c r="AA18" s="147"/>
      <c r="AB18" s="49"/>
      <c r="AC18" s="45"/>
      <c r="AF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</row>
    <row r="19" spans="1:44" ht="12.75" customHeight="1" thickBot="1" x14ac:dyDescent="0.25">
      <c r="A19" s="16"/>
      <c r="B19" s="18" t="s">
        <v>1</v>
      </c>
      <c r="C19" s="17">
        <f>EXP(H16-H18)</f>
        <v>46</v>
      </c>
      <c r="D19" s="5" t="str">
        <f ca="1">_xlfn.FORMULATEXT(C19)</f>
        <v>=EXP(H16-H18)</v>
      </c>
      <c r="F19" s="29"/>
      <c r="G19" s="3" t="s">
        <v>2</v>
      </c>
      <c r="H19" s="77">
        <f>H7</f>
        <v>0.68088415175758643</v>
      </c>
      <c r="I19" s="70" t="str">
        <f ca="1">_xlfn.FORMULATEXT(H19)</f>
        <v>=H7</v>
      </c>
      <c r="K19">
        <v>20</v>
      </c>
      <c r="L19" s="45"/>
      <c r="M19" s="116">
        <v>99</v>
      </c>
      <c r="N19" s="117">
        <f>_xlfn.LOGNORM.INV(M19/100,H$4,H$7)</f>
        <v>224.21710369564866</v>
      </c>
      <c r="O19" s="118">
        <f>(M19-M$5)/100</f>
        <v>0.99</v>
      </c>
      <c r="P19" s="98">
        <f>_xlfn.LOGNORM.DIST(N19,H$16,H$19,1)</f>
        <v>0.95006289100743913</v>
      </c>
      <c r="Q19" s="92">
        <f>(100-M19)/100</f>
        <v>0.01</v>
      </c>
      <c r="R19" s="119">
        <f>1-P19</f>
        <v>4.9937108992560875E-2</v>
      </c>
      <c r="S19" s="127">
        <f>R19/Q19</f>
        <v>4.9937108992560875</v>
      </c>
      <c r="T19" s="53"/>
      <c r="U19" s="45"/>
      <c r="V19" s="15" t="s">
        <v>19</v>
      </c>
      <c r="W19" s="15" t="s">
        <v>63</v>
      </c>
      <c r="X19" s="85" t="s">
        <v>77</v>
      </c>
      <c r="Y19" s="85" t="s">
        <v>76</v>
      </c>
      <c r="Z19" s="135" t="s">
        <v>71</v>
      </c>
      <c r="AA19" s="62" t="s">
        <v>82</v>
      </c>
      <c r="AB19" s="62" t="s">
        <v>42</v>
      </c>
      <c r="AC19" s="43" t="s">
        <v>72</v>
      </c>
      <c r="AD19" s="43" t="s">
        <v>73</v>
      </c>
      <c r="AE19" s="10" t="s">
        <v>74</v>
      </c>
      <c r="AF19" s="50" t="s">
        <v>75</v>
      </c>
      <c r="AG19" s="97" t="s">
        <v>91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</row>
    <row r="20" spans="1:44" ht="12.75" customHeight="1" x14ac:dyDescent="0.2">
      <c r="A20" s="16"/>
      <c r="B20" s="23" t="s">
        <v>22</v>
      </c>
      <c r="C20" s="26">
        <f>_xlfn.LOGNORM.DIST(C19,H$16,H$19,0)</f>
        <v>1.0102034482047858E-2</v>
      </c>
      <c r="D20" s="5" t="str">
        <f ca="1">_xlfn.FORMULATEXT(C20)</f>
        <v>=LOGNORM.DIST(C19,H$16,H$19,0)</v>
      </c>
      <c r="F20" s="16"/>
      <c r="G20" s="25"/>
      <c r="H20" s="38"/>
      <c r="I20" s="12"/>
      <c r="K20">
        <v>21</v>
      </c>
      <c r="L20" s="45"/>
      <c r="M20" s="116">
        <v>99.5</v>
      </c>
      <c r="N20" s="117">
        <f>_xlfn.LOGNORM.INV(M20/100,H$4,H$7)</f>
        <v>265.73052912745214</v>
      </c>
      <c r="O20" s="118">
        <f>(M20-M$5)/100</f>
        <v>0.995</v>
      </c>
      <c r="P20" s="98">
        <f>_xlfn.LOGNORM.DIST(N20,H$16,H$19,1)</f>
        <v>0.9709501657588282</v>
      </c>
      <c r="Q20" s="92">
        <f>(100-M20)/100</f>
        <v>5.0000000000000001E-3</v>
      </c>
      <c r="R20" s="119">
        <f>1-P20</f>
        <v>2.9049834241171801E-2</v>
      </c>
      <c r="S20" s="127">
        <f>R20/Q20</f>
        <v>5.8099668482343603</v>
      </c>
      <c r="T20" s="53"/>
      <c r="U20" s="45"/>
      <c r="V20" s="111">
        <v>50</v>
      </c>
      <c r="W20" s="154">
        <v>1.2</v>
      </c>
      <c r="X20" s="141">
        <f>V20*W20</f>
        <v>60</v>
      </c>
      <c r="Y20" s="141">
        <f>EXP(AC20-AD20^2)</f>
        <v>34.722222222222229</v>
      </c>
      <c r="Z20" s="141">
        <f>_xlfn.LOGNORM.INV(0.95,AC20,AD20)</f>
        <v>135.00059154295229</v>
      </c>
      <c r="AA20" s="165">
        <f>1-_xlfn.LOGNORM.DIST(Z20,AE20,AF20,1)</f>
        <v>0.1489385255601372</v>
      </c>
      <c r="AB20" s="171">
        <f t="shared" ref="AB20:AB24" si="7">2*_xlfn.NORM.S.DIST(AD20/SQRT(2),1)-1</f>
        <v>0.33061432403862656</v>
      </c>
      <c r="AC20" s="171">
        <f>LN(V20)</f>
        <v>3.912023005428146</v>
      </c>
      <c r="AD20" s="171">
        <f>SQRT(2*(LN(X20)-LN(V20)))</f>
        <v>0.60385686514927439</v>
      </c>
      <c r="AE20" s="151">
        <f>AC20+AD20^2</f>
        <v>4.2766661190160553</v>
      </c>
      <c r="AF20" s="171">
        <f>AD20</f>
        <v>0.60385686514927439</v>
      </c>
      <c r="AG20" s="174">
        <f>_xlfn.LOGNORM.DIST(Y20,AC20,AD20,1)</f>
        <v>0.27296940448232943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</row>
    <row r="21" spans="1:44" ht="12.75" customHeight="1" x14ac:dyDescent="0.2">
      <c r="A21" s="16"/>
      <c r="B21" s="23" t="s">
        <v>17</v>
      </c>
      <c r="C21" s="27">
        <f>SQRT((EXP($H$18)-1)*EXP(2*$H$16+$H$18))</f>
        <v>70.813780149213272</v>
      </c>
      <c r="D21" s="5" t="str">
        <f ca="1">_xlfn.FORMULATEXT(C21)</f>
        <v>=SQRT((EXP($H$18)-1)*EXP(2*$H$16+$H$18))</v>
      </c>
      <c r="H21" s="38"/>
      <c r="I21" s="15" t="s">
        <v>48</v>
      </c>
      <c r="K21">
        <v>22</v>
      </c>
      <c r="L21" s="45"/>
      <c r="M21" s="121">
        <v>99.9</v>
      </c>
      <c r="N21" s="122">
        <f>_xlfn.LOGNORM.INV(M21/100,H$4,H$7)</f>
        <v>377.18342176376251</v>
      </c>
      <c r="O21" s="98">
        <f>(M21-M$5)/100</f>
        <v>0.99900000000000011</v>
      </c>
      <c r="P21" s="98">
        <f>_xlfn.LOGNORM.DIST(N21,H$16,H$19,1)</f>
        <v>0.99200947765335978</v>
      </c>
      <c r="Q21" s="92">
        <f>(100-M21)/100</f>
        <v>9.9999999999994321E-4</v>
      </c>
      <c r="R21" s="119">
        <f>1-P21</f>
        <v>7.9905223466402164E-3</v>
      </c>
      <c r="S21" s="127">
        <f>R21/Q21</f>
        <v>7.9905223466406703</v>
      </c>
      <c r="T21" s="53"/>
      <c r="U21" s="45"/>
      <c r="V21" s="149">
        <v>50</v>
      </c>
      <c r="W21" s="155">
        <f>W20+0.1</f>
        <v>1.3</v>
      </c>
      <c r="X21" s="143">
        <f>V21*W21</f>
        <v>65</v>
      </c>
      <c r="Y21" s="143">
        <f>EXP(AC21-AD21^2)</f>
        <v>29.585798816568058</v>
      </c>
      <c r="Z21" s="143">
        <f>_xlfn.LOGNORM.INV(0.95,AC21,AD21)</f>
        <v>164.60102419005474</v>
      </c>
      <c r="AA21" s="166">
        <f>1-_xlfn.LOGNORM.DIST(Z21,AE21,AF21,1)</f>
        <v>0.17866304094428065</v>
      </c>
      <c r="AB21" s="172">
        <f t="shared" si="7"/>
        <v>0.39149949358334735</v>
      </c>
      <c r="AC21" s="172">
        <f>LN(V21)</f>
        <v>3.912023005428146</v>
      </c>
      <c r="AD21" s="172">
        <f>SQRT(2*(LN(X21)-LN(V21)))</f>
        <v>0.72438148025400384</v>
      </c>
      <c r="AE21" s="152">
        <f t="shared" ref="AE21:AE25" si="8">AC21+AD21^2</f>
        <v>4.4367515343631281</v>
      </c>
      <c r="AF21" s="172">
        <f t="shared" ref="AF21:AF25" si="9">AD21</f>
        <v>0.72438148025400384</v>
      </c>
      <c r="AG21" s="175">
        <f>_xlfn.LOGNORM.DIST(Y21,AC21,AD21,1)</f>
        <v>0.23441578320668305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</row>
    <row r="22" spans="1:44" ht="12.75" customHeight="1" x14ac:dyDescent="0.2">
      <c r="A22" s="16"/>
      <c r="B22" s="23" t="s">
        <v>32</v>
      </c>
      <c r="C22" s="27">
        <f>$C$17*SQRT((($C$17/$C$16)^2)-1)</f>
        <v>70.813780149213287</v>
      </c>
      <c r="D22" s="5" t="str">
        <f ca="1">_xlfn.FORMULATEXT(C22)</f>
        <v>=$C$17*SQRT((($C$17/$C$16)^2)-1)</v>
      </c>
      <c r="I22" s="15" t="s">
        <v>49</v>
      </c>
      <c r="K22">
        <v>23</v>
      </c>
      <c r="L22" s="45"/>
      <c r="M22" s="121">
        <v>99.95</v>
      </c>
      <c r="N22" s="122">
        <f>_xlfn.LOGNORM.INV(M22/100,H$4,H$7)</f>
        <v>432.295291078172</v>
      </c>
      <c r="O22" s="98">
        <f>(M22-M$5)/100</f>
        <v>0.99950000000000006</v>
      </c>
      <c r="P22" s="98">
        <f>_xlfn.LOGNORM.DIST(N22,H$16,H$19,1)</f>
        <v>0.99546815666699151</v>
      </c>
      <c r="Q22" s="92">
        <f>(100-M22)/100</f>
        <v>4.999999999999716E-4</v>
      </c>
      <c r="R22" s="119">
        <f>1-P22</f>
        <v>4.5318433330084895E-3</v>
      </c>
      <c r="S22" s="127">
        <f>R22/Q22</f>
        <v>9.0636866660174942</v>
      </c>
      <c r="T22" s="53"/>
      <c r="U22" s="45"/>
      <c r="V22" s="149">
        <v>50</v>
      </c>
      <c r="W22" s="155">
        <f t="shared" ref="W22:W25" si="10">W21+0.1</f>
        <v>1.4000000000000001</v>
      </c>
      <c r="X22" s="143">
        <f t="shared" ref="X22:X25" si="11">V22*W22</f>
        <v>70</v>
      </c>
      <c r="Y22" s="143">
        <f>EXP(AC22-AD22^2)</f>
        <v>25.510204081632626</v>
      </c>
      <c r="Z22" s="143">
        <f>_xlfn.LOGNORM.INV(0.95,AC22,AD22)</f>
        <v>192.74131511365468</v>
      </c>
      <c r="AA22" s="166">
        <f>1-_xlfn.LOGNORM.DIST(Z22,AE22,AF22,1)</f>
        <v>0.20482159600222327</v>
      </c>
      <c r="AB22" s="172">
        <f t="shared" si="7"/>
        <v>0.43812737356949327</v>
      </c>
      <c r="AC22" s="172">
        <f t="shared" ref="AC22:AC25" si="12">LN(V22)</f>
        <v>3.912023005428146</v>
      </c>
      <c r="AD22" s="172">
        <f>SQRT(2*(LN(X22)-LN(V22)))</f>
        <v>0.82033192869863769</v>
      </c>
      <c r="AE22" s="152">
        <f t="shared" si="8"/>
        <v>4.5849674786705723</v>
      </c>
      <c r="AF22" s="172">
        <f t="shared" si="9"/>
        <v>0.82033192869863769</v>
      </c>
      <c r="AG22" s="175">
        <f>_xlfn.LOGNORM.DIST(Y22,AC22,AD22,1)</f>
        <v>0.20601345471462945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</row>
    <row r="23" spans="1:44" ht="12.75" customHeight="1" thickBot="1" x14ac:dyDescent="0.25">
      <c r="A23" s="16"/>
      <c r="B23" s="23" t="s">
        <v>33</v>
      </c>
      <c r="C23" s="139">
        <f>2*_xlfn.NORM.S.DIST(H7/SQRT(2),1)-1</f>
        <v>0.36980883529802666</v>
      </c>
      <c r="D23" t="str">
        <f ca="1">_xlfn.FORMULATEXT(C23)</f>
        <v>=2*NORM.S.DIST(H7/SQRT(2),1)-1</v>
      </c>
      <c r="I23" s="15"/>
      <c r="K23">
        <v>24</v>
      </c>
      <c r="L23" s="45"/>
      <c r="M23" s="121">
        <v>99.99</v>
      </c>
      <c r="N23" s="122">
        <f>_xlfn.LOGNORM.INV(M23/100,H$4,H$7)</f>
        <v>578.74431448078792</v>
      </c>
      <c r="O23" s="98">
        <f>(M23-M$5)/100</f>
        <v>0.9998999999999999</v>
      </c>
      <c r="P23" s="98">
        <f>_xlfn.LOGNORM.DIST(N23,H$16,H$19,1)</f>
        <v>0.9988097530381429</v>
      </c>
      <c r="Q23" s="92">
        <f>(100-M23)/100</f>
        <v>1.0000000000005117E-4</v>
      </c>
      <c r="R23" s="119">
        <f>1-P23</f>
        <v>1.1902469618570999E-3</v>
      </c>
      <c r="S23" s="120">
        <f>R23/Q23</f>
        <v>11.902469618564909</v>
      </c>
      <c r="T23" s="53"/>
      <c r="U23" s="45"/>
      <c r="V23" s="149">
        <v>50</v>
      </c>
      <c r="W23" s="155">
        <f t="shared" si="10"/>
        <v>1.5000000000000002</v>
      </c>
      <c r="X23" s="143">
        <f t="shared" si="11"/>
        <v>75.000000000000014</v>
      </c>
      <c r="Y23" s="143">
        <f>EXP(AC23-AD23^2)</f>
        <v>22.222222222222189</v>
      </c>
      <c r="Z23" s="143">
        <f>_xlfn.LOGNORM.INV(0.95,AC23,AD23)</f>
        <v>219.91499039798032</v>
      </c>
      <c r="AA23" s="166">
        <f>1-_xlfn.LOGNORM.DIST(Z23,AE23,AF23,1)</f>
        <v>0.2283363146417674</v>
      </c>
      <c r="AB23" s="172">
        <f t="shared" si="7"/>
        <v>0.47571974157073882</v>
      </c>
      <c r="AC23" s="172">
        <f t="shared" si="12"/>
        <v>3.912023005428146</v>
      </c>
      <c r="AD23" s="172">
        <f>SQRT(2*(LN(X23)-LN(V23)))</f>
        <v>0.90051663850054997</v>
      </c>
      <c r="AE23" s="152">
        <f t="shared" si="8"/>
        <v>4.7229532216444765</v>
      </c>
      <c r="AF23" s="172">
        <f t="shared" si="9"/>
        <v>0.90051663850054997</v>
      </c>
      <c r="AG23" s="175">
        <f>_xlfn.LOGNORM.DIST(Y23,AC23,AD23,1)</f>
        <v>0.18392268742339948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</row>
    <row r="24" spans="1:44" ht="12.75" customHeight="1" thickBot="1" x14ac:dyDescent="0.25">
      <c r="A24" s="71"/>
      <c r="B24" s="72"/>
      <c r="C24" s="73"/>
      <c r="D24" s="74"/>
      <c r="E24" s="72"/>
      <c r="F24" s="72"/>
      <c r="G24" s="72"/>
      <c r="H24" s="72"/>
      <c r="I24" s="72"/>
      <c r="J24" s="72"/>
      <c r="K24">
        <v>25</v>
      </c>
      <c r="L24" s="45"/>
      <c r="M24" s="129">
        <v>99.998999999999995</v>
      </c>
      <c r="N24" s="130">
        <f>_xlfn.LOGNORM.INV(M24/100,H$4,H$7)</f>
        <v>839.27459977407455</v>
      </c>
      <c r="O24" s="131">
        <f>(M24-M$5)/100</f>
        <v>0.99998999999999993</v>
      </c>
      <c r="P24" s="131">
        <f>_xlfn.LOGNORM.DIST(N24,H$16,H$19,1)</f>
        <v>0.99983081826287767</v>
      </c>
      <c r="Q24" s="132">
        <f>(100-M24)/100</f>
        <v>1.0000000000047748E-5</v>
      </c>
      <c r="R24" s="133">
        <f>1-P24</f>
        <v>1.6918173712232587E-4</v>
      </c>
      <c r="S24" s="134">
        <f>R24/Q24</f>
        <v>16.918173712151805</v>
      </c>
      <c r="T24" s="53"/>
      <c r="U24" s="45"/>
      <c r="V24" s="149">
        <v>50</v>
      </c>
      <c r="W24" s="155">
        <f t="shared" si="10"/>
        <v>1.6000000000000003</v>
      </c>
      <c r="X24" s="143">
        <f t="shared" si="11"/>
        <v>80.000000000000014</v>
      </c>
      <c r="Y24" s="143">
        <f>EXP(AC24-AD24^2)</f>
        <v>19.531249999999975</v>
      </c>
      <c r="Z24" s="143">
        <f>_xlfn.LOGNORM.INV(0.95,AC24,AD24)</f>
        <v>246.35508292548471</v>
      </c>
      <c r="AA24" s="166">
        <f>1-_xlfn.LOGNORM.DIST(Z24,AE24,AF24,1)</f>
        <v>0.24973817343449622</v>
      </c>
      <c r="AB24" s="172">
        <f t="shared" si="7"/>
        <v>0.50701450107249602</v>
      </c>
      <c r="AC24" s="172">
        <f t="shared" si="12"/>
        <v>3.912023005428146</v>
      </c>
      <c r="AD24" s="172">
        <f>SQRT(2*(LN(X24)-LN(V24)))</f>
        <v>0.9695397147571998</v>
      </c>
      <c r="AE24" s="152">
        <f t="shared" si="8"/>
        <v>4.8520302639196187</v>
      </c>
      <c r="AF24" s="172">
        <f t="shared" si="9"/>
        <v>0.9695397147571998</v>
      </c>
      <c r="AG24" s="175">
        <f>_xlfn.LOGNORM.DIST(Y24,AC24,AD24,1)</f>
        <v>0.1661379874827924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</row>
    <row r="25" spans="1:44" ht="12.75" customHeight="1" thickBot="1" x14ac:dyDescent="0.25">
      <c r="A25" s="43" t="s">
        <v>66</v>
      </c>
      <c r="B25" s="47" t="s">
        <v>68</v>
      </c>
      <c r="C25" s="47" t="s">
        <v>67</v>
      </c>
      <c r="D25" s="45"/>
      <c r="E25" s="45"/>
      <c r="F25" s="43" t="s">
        <v>66</v>
      </c>
      <c r="G25" s="47" t="s">
        <v>68</v>
      </c>
      <c r="H25" s="47" t="s">
        <v>67</v>
      </c>
      <c r="I25" s="45"/>
      <c r="K25">
        <v>26</v>
      </c>
      <c r="L25" s="45"/>
      <c r="T25" s="53"/>
      <c r="U25" s="45"/>
      <c r="V25" s="149">
        <v>50</v>
      </c>
      <c r="W25" s="155">
        <f t="shared" si="10"/>
        <v>1.7000000000000004</v>
      </c>
      <c r="X25" s="143">
        <f t="shared" si="11"/>
        <v>85.000000000000014</v>
      </c>
      <c r="Y25" s="143">
        <f>EXP(AC25-AD25^2)</f>
        <v>17.301038062283723</v>
      </c>
      <c r="Z25" s="143">
        <f>_xlfn.LOGNORM.INV(0.95,AC25,AD25)</f>
        <v>272.19177539747483</v>
      </c>
      <c r="AA25" s="166">
        <f>1-_xlfn.LOGNORM.DIST(Z25,AE25,AF25,1)</f>
        <v>0.26938284293028381</v>
      </c>
      <c r="AB25" s="172">
        <f>2*_xlfn.NORM.S.DIST(AD25/SQRT(2),1)-1</f>
        <v>0.53365715057777918</v>
      </c>
      <c r="AC25" s="172">
        <f t="shared" si="12"/>
        <v>3.912023005428146</v>
      </c>
      <c r="AD25" s="172">
        <f>SQRT(2*(LN(X25)-LN(V25)))</f>
        <v>1.0301730447475033</v>
      </c>
      <c r="AE25" s="152">
        <f t="shared" si="8"/>
        <v>4.9732795075524869</v>
      </c>
      <c r="AF25" s="172">
        <f t="shared" si="9"/>
        <v>1.0301730447475033</v>
      </c>
      <c r="AG25" s="175">
        <f>_xlfn.LOGNORM.DIST(Y25,AC25,AD25,1)</f>
        <v>0.15146439042393928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</row>
    <row r="26" spans="1:44" ht="12.75" customHeight="1" thickBot="1" x14ac:dyDescent="0.25">
      <c r="A26" s="101">
        <f>+Q10</f>
        <v>0.5</v>
      </c>
      <c r="B26" s="102">
        <f>+N10</f>
        <v>46</v>
      </c>
      <c r="C26" s="103">
        <f>R10</f>
        <v>0.75202760155658055</v>
      </c>
      <c r="D26" s="45"/>
      <c r="E26" s="45"/>
      <c r="F26" s="101">
        <f>+Q16</f>
        <v>0.1</v>
      </c>
      <c r="G26" s="102">
        <f>+N16</f>
        <v>110.08244082468097</v>
      </c>
      <c r="H26" s="103">
        <f>R16</f>
        <v>0.27403076359608014</v>
      </c>
      <c r="I26" s="45"/>
      <c r="K26">
        <v>27</v>
      </c>
      <c r="L26" s="45"/>
      <c r="M26" s="15" t="s">
        <v>70</v>
      </c>
      <c r="T26" s="53"/>
      <c r="U26" s="45"/>
      <c r="V26" s="150">
        <v>50</v>
      </c>
      <c r="W26" s="156">
        <v>1.8</v>
      </c>
      <c r="X26" s="146">
        <f t="shared" ref="X26" si="13">V26*W26</f>
        <v>90</v>
      </c>
      <c r="Y26" s="146">
        <f t="shared" ref="Y26" si="14">EXP(AC26-AD26^2)</f>
        <v>15.432098765432096</v>
      </c>
      <c r="Z26" s="146">
        <f t="shared" ref="Z26" si="15">_xlfn.LOGNORM.INV(0.95,AC26,AD26)</f>
        <v>297.50671318919467</v>
      </c>
      <c r="AA26" s="167">
        <f t="shared" ref="AA26" si="16">1-_xlfn.LOGNORM.DIST(Z26,AE26,AF26,1)</f>
        <v>0.287530000752381</v>
      </c>
      <c r="AB26" s="173">
        <f t="shared" ref="AB26" si="17">2*_xlfn.NORM.S.DIST(AD26/SQRT(2),1)-1</f>
        <v>0.55672371980456781</v>
      </c>
      <c r="AC26" s="173">
        <f>LN(V26)</f>
        <v>3.912023005428146</v>
      </c>
      <c r="AD26" s="173">
        <f t="shared" ref="AD26" si="18">SQRT(2*(LN(X26)-LN(V26)))</f>
        <v>1.0842385945004163</v>
      </c>
      <c r="AE26" s="153">
        <f t="shared" ref="AE26" si="19">AC26+AD26^2</f>
        <v>5.0875963352323836</v>
      </c>
      <c r="AF26" s="173">
        <f t="shared" ref="AF26" si="20">AD26</f>
        <v>1.0842385945004163</v>
      </c>
      <c r="AG26" s="176">
        <f>_xlfn.LOGNORM.DIST(Y26,AC26,AD26,1)</f>
        <v>0.1391295117833391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</row>
    <row r="27" spans="1:44" ht="12.75" customHeight="1" x14ac:dyDescent="0.2">
      <c r="A27" s="78">
        <f>+Q11</f>
        <v>0.4</v>
      </c>
      <c r="B27" s="80">
        <f>+N11</f>
        <v>54.660505247018207</v>
      </c>
      <c r="C27" s="82">
        <f>R11</f>
        <v>0.66550589686835671</v>
      </c>
      <c r="D27" s="45"/>
      <c r="E27" s="45"/>
      <c r="F27" s="78">
        <f>+Q17</f>
        <v>0.05</v>
      </c>
      <c r="G27" s="80">
        <f>+N17</f>
        <v>140.97691633527185</v>
      </c>
      <c r="H27" s="82">
        <f>R17</f>
        <v>0.16753061494216848</v>
      </c>
      <c r="I27" s="105" t="s">
        <v>42</v>
      </c>
      <c r="K27">
        <v>28</v>
      </c>
      <c r="L27" s="45"/>
      <c r="M27" s="47" t="s">
        <v>48</v>
      </c>
      <c r="N27" t="s">
        <v>15</v>
      </c>
      <c r="O27" s="45"/>
      <c r="P27" s="45"/>
      <c r="Q27" s="75"/>
      <c r="R27" s="52"/>
      <c r="S27" s="45"/>
      <c r="T27" s="5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</row>
    <row r="28" spans="1:44" ht="12.75" customHeight="1" x14ac:dyDescent="0.2">
      <c r="A28" s="78">
        <f>+Q12</f>
        <v>0.3</v>
      </c>
      <c r="B28" s="80">
        <f>+N12</f>
        <v>65.739331199450007</v>
      </c>
      <c r="C28" s="82">
        <f>R12</f>
        <v>0.56217409273938546</v>
      </c>
      <c r="D28" s="45"/>
      <c r="E28" s="45"/>
      <c r="F28" s="78">
        <f>+Q19</f>
        <v>0.01</v>
      </c>
      <c r="G28" s="80">
        <f>+N19</f>
        <v>224.21710369564866</v>
      </c>
      <c r="H28" s="82">
        <f>R19</f>
        <v>4.9937108992560875E-2</v>
      </c>
      <c r="I28" s="106">
        <f>2*_xlfn.NORM.S.DIST(H7/SQRT(2),1)-1</f>
        <v>0.36980883529802666</v>
      </c>
      <c r="K28">
        <v>29</v>
      </c>
      <c r="L28" s="45"/>
      <c r="M28" s="91" t="s">
        <v>26</v>
      </c>
      <c r="T28" s="53"/>
      <c r="U28" s="45"/>
      <c r="V28" s="4" t="s">
        <v>115</v>
      </c>
      <c r="W28" s="137"/>
      <c r="X28" s="148"/>
      <c r="Z28" s="177" t="s">
        <v>108</v>
      </c>
      <c r="AA28" s="147"/>
      <c r="AB28" s="49"/>
      <c r="AC28" s="45"/>
      <c r="AF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</row>
    <row r="29" spans="1:44" ht="12.75" customHeight="1" thickBot="1" x14ac:dyDescent="0.25">
      <c r="A29" s="78">
        <f>+Q13</f>
        <v>0.25</v>
      </c>
      <c r="B29" s="80">
        <f>+N13</f>
        <v>72.81272820642053</v>
      </c>
      <c r="C29" s="82">
        <f>R13</f>
        <v>0.50255097975650287</v>
      </c>
      <c r="D29" s="45"/>
      <c r="E29" s="45"/>
      <c r="F29" s="84">
        <f>+Q20</f>
        <v>5.0000000000000001E-3</v>
      </c>
      <c r="G29" s="80">
        <f>+N20</f>
        <v>265.73052912745214</v>
      </c>
      <c r="H29" s="82">
        <f>R20</f>
        <v>2.9049834241171801E-2</v>
      </c>
      <c r="I29" s="45"/>
      <c r="K29">
        <v>30</v>
      </c>
      <c r="L29" s="45"/>
      <c r="Q29" s="75"/>
      <c r="R29" s="52"/>
      <c r="S29" s="45"/>
      <c r="T29" s="53"/>
      <c r="U29" s="45"/>
      <c r="V29" s="15" t="s">
        <v>19</v>
      </c>
      <c r="W29" s="15" t="s">
        <v>63</v>
      </c>
      <c r="X29" s="85" t="s">
        <v>77</v>
      </c>
      <c r="Y29" s="85" t="s">
        <v>76</v>
      </c>
      <c r="Z29" s="135" t="s">
        <v>71</v>
      </c>
      <c r="AA29" s="62" t="s">
        <v>82</v>
      </c>
      <c r="AB29" s="62" t="s">
        <v>42</v>
      </c>
      <c r="AC29" s="43" t="s">
        <v>72</v>
      </c>
      <c r="AD29" s="43" t="s">
        <v>73</v>
      </c>
      <c r="AE29" s="10" t="s">
        <v>74</v>
      </c>
      <c r="AF29" s="50" t="s">
        <v>75</v>
      </c>
      <c r="AG29" s="97" t="s">
        <v>91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</row>
    <row r="30" spans="1:44" ht="12.75" customHeight="1" thickBot="1" x14ac:dyDescent="0.25">
      <c r="A30" s="79">
        <f>+Q14</f>
        <v>0.2</v>
      </c>
      <c r="B30" s="81">
        <f>+N14</f>
        <v>81.588470264734653</v>
      </c>
      <c r="C30" s="83">
        <f>R14</f>
        <v>0.43615024104600097</v>
      </c>
      <c r="D30" s="45"/>
      <c r="E30" s="45"/>
      <c r="F30" s="104">
        <f>+Q21</f>
        <v>9.9999999999994321E-4</v>
      </c>
      <c r="G30" s="81">
        <f>+N21</f>
        <v>377.18342176376251</v>
      </c>
      <c r="H30" s="83">
        <f>R21</f>
        <v>7.9905223466402164E-3</v>
      </c>
      <c r="I30" s="45"/>
      <c r="K30">
        <v>31</v>
      </c>
      <c r="L30" s="45"/>
      <c r="N30" s="18"/>
      <c r="Q30" s="51"/>
      <c r="R30" s="52"/>
      <c r="S30" s="45"/>
      <c r="T30" s="53"/>
      <c r="U30" s="45"/>
      <c r="V30" s="111">
        <v>40</v>
      </c>
      <c r="W30" s="154">
        <v>1.5</v>
      </c>
      <c r="X30" s="141">
        <f>V30*W30</f>
        <v>60</v>
      </c>
      <c r="Y30" s="141">
        <f>EXP(AC30-AD30^2)</f>
        <v>17.777777777777786</v>
      </c>
      <c r="Z30" s="141">
        <f>_xlfn.LOGNORM.INV(0.95,AC30,AD30)</f>
        <v>175.93199231838395</v>
      </c>
      <c r="AA30" s="165">
        <f>1-_xlfn.LOGNORM.DIST(Z30,AE30,AF30,1)</f>
        <v>0.22833631464176718</v>
      </c>
      <c r="AB30" s="171">
        <f t="shared" ref="AB30:AB34" si="21">2*_xlfn.NORM.S.DIST(AD30/SQRT(2),1)-1</f>
        <v>0.47571974157073837</v>
      </c>
      <c r="AC30" s="171">
        <f>LN(V30)</f>
        <v>3.6888794541139363</v>
      </c>
      <c r="AD30" s="171">
        <f>SQRT(2*(LN(X30)-LN(V30)))</f>
        <v>0.90051663850054897</v>
      </c>
      <c r="AE30" s="151">
        <f>AC30+AD30^2</f>
        <v>4.499809670330265</v>
      </c>
      <c r="AF30" s="171">
        <f>AD30</f>
        <v>0.90051663850054897</v>
      </c>
      <c r="AG30" s="174">
        <f>_xlfn.LOGNORM.DIST(Y30,AC30,AD30,1)</f>
        <v>0.18392268742339973</v>
      </c>
    </row>
    <row r="31" spans="1:44" ht="12.75" customHeight="1" x14ac:dyDescent="0.2">
      <c r="K31">
        <v>32</v>
      </c>
      <c r="L31" s="45"/>
      <c r="Q31" s="75"/>
      <c r="R31" s="52"/>
      <c r="S31" s="45"/>
      <c r="T31" s="53"/>
      <c r="U31" s="45"/>
      <c r="V31" s="149">
        <f>V30+10</f>
        <v>50</v>
      </c>
      <c r="W31" s="155">
        <v>1.5</v>
      </c>
      <c r="X31" s="143">
        <f>V31*W31</f>
        <v>75</v>
      </c>
      <c r="Y31" s="143">
        <f>EXP(AC31-AD31^2)</f>
        <v>22.222222222222229</v>
      </c>
      <c r="Z31" s="143">
        <f>_xlfn.LOGNORM.INV(0.95,AC31,AD31)</f>
        <v>219.91499039797992</v>
      </c>
      <c r="AA31" s="166">
        <f>1-_xlfn.LOGNORM.DIST(Z31,AE31,AF31,1)</f>
        <v>0.22833631464176718</v>
      </c>
      <c r="AB31" s="172">
        <f t="shared" si="21"/>
        <v>0.47571974157073837</v>
      </c>
      <c r="AC31" s="172">
        <f>LN(V31)</f>
        <v>3.912023005428146</v>
      </c>
      <c r="AD31" s="172">
        <f>SQRT(2*(LN(X31)-LN(V31)))</f>
        <v>0.90051663850054897</v>
      </c>
      <c r="AE31" s="152">
        <f t="shared" ref="AE31:AE36" si="22">AC31+AD31^2</f>
        <v>4.7229532216444747</v>
      </c>
      <c r="AF31" s="172">
        <f t="shared" ref="AF31:AF36" si="23">AD31</f>
        <v>0.90051663850054897</v>
      </c>
      <c r="AG31" s="175">
        <f>_xlfn.LOGNORM.DIST(Y31,AC31,AD31,1)</f>
        <v>0.18392268742339973</v>
      </c>
      <c r="AL31" s="45"/>
      <c r="AM31" s="45"/>
      <c r="AN31" s="45"/>
      <c r="AO31" s="45"/>
      <c r="AP31" s="45"/>
      <c r="AQ31" s="45"/>
      <c r="AR31" s="45"/>
    </row>
    <row r="32" spans="1:44" ht="12.75" customHeight="1" x14ac:dyDescent="0.2">
      <c r="K32">
        <v>33</v>
      </c>
      <c r="L32" s="45"/>
      <c r="M32" s="15"/>
      <c r="Q32" s="75"/>
      <c r="R32" s="52"/>
      <c r="S32" s="45"/>
      <c r="T32" s="53"/>
      <c r="U32" s="45"/>
      <c r="V32" s="149">
        <f t="shared" ref="V32:V35" si="24">V31+10</f>
        <v>60</v>
      </c>
      <c r="W32" s="155">
        <v>1.5</v>
      </c>
      <c r="X32" s="143">
        <f t="shared" ref="X32:X36" si="25">V32*W32</f>
        <v>90</v>
      </c>
      <c r="Y32" s="143">
        <f>EXP(AC32-AD32^2)</f>
        <v>26.666666666666647</v>
      </c>
      <c r="Z32" s="143">
        <f>_xlfn.LOGNORM.INV(0.95,AC32,AD32)</f>
        <v>263.89798847757601</v>
      </c>
      <c r="AA32" s="166">
        <f>1-_xlfn.LOGNORM.DIST(Z32,AE32,AF32,1)</f>
        <v>0.22833631464176729</v>
      </c>
      <c r="AB32" s="172">
        <f t="shared" si="21"/>
        <v>0.47571974157073837</v>
      </c>
      <c r="AC32" s="172">
        <f t="shared" ref="AC32:AC35" si="26">LN(V32)</f>
        <v>4.0943445622221004</v>
      </c>
      <c r="AD32" s="172">
        <f>SQRT(2*(LN(X32)-LN(V32)))</f>
        <v>0.90051663850054942</v>
      </c>
      <c r="AE32" s="152">
        <f t="shared" si="22"/>
        <v>4.9052747784384296</v>
      </c>
      <c r="AF32" s="172">
        <f t="shared" si="23"/>
        <v>0.90051663850054942</v>
      </c>
      <c r="AG32" s="175">
        <f>_xlfn.LOGNORM.DIST(Y32,AC32,AD32,1)</f>
        <v>0.18392268742339959</v>
      </c>
      <c r="AL32" s="45"/>
      <c r="AM32" s="45"/>
      <c r="AN32" s="45"/>
      <c r="AO32" s="45"/>
      <c r="AP32" s="45"/>
      <c r="AQ32" s="45"/>
      <c r="AR32" s="45"/>
    </row>
    <row r="33" spans="1:44" ht="12.75" customHeight="1" x14ac:dyDescent="0.2">
      <c r="A33" s="16"/>
      <c r="C33" s="65"/>
      <c r="D33" s="5"/>
      <c r="K33">
        <v>34</v>
      </c>
      <c r="L33" s="45"/>
      <c r="N33" s="15"/>
      <c r="Q33" s="75"/>
      <c r="R33" s="52"/>
      <c r="S33" s="45"/>
      <c r="T33" s="53"/>
      <c r="U33" s="45"/>
      <c r="V33" s="149">
        <f t="shared" si="24"/>
        <v>70</v>
      </c>
      <c r="W33" s="155">
        <v>1.5</v>
      </c>
      <c r="X33" s="143">
        <f t="shared" si="25"/>
        <v>105</v>
      </c>
      <c r="Y33" s="143">
        <f>EXP(AC33-AD33^2)</f>
        <v>31.111111111111164</v>
      </c>
      <c r="Z33" s="143">
        <f>_xlfn.LOGNORM.INV(0.95,AC33,AD33)</f>
        <v>307.88098655717164</v>
      </c>
      <c r="AA33" s="166">
        <f>1-_xlfn.LOGNORM.DIST(Z33,AE33,AF33,1)</f>
        <v>0.22833631464176707</v>
      </c>
      <c r="AB33" s="172">
        <f t="shared" si="21"/>
        <v>0.47571974157073793</v>
      </c>
      <c r="AC33" s="172">
        <f t="shared" si="26"/>
        <v>4.2484952420493594</v>
      </c>
      <c r="AD33" s="172">
        <f>SQRT(2*(LN(X33)-LN(V33)))</f>
        <v>0.90051663850054842</v>
      </c>
      <c r="AE33" s="152">
        <f t="shared" si="22"/>
        <v>5.0594254582656868</v>
      </c>
      <c r="AF33" s="172">
        <f t="shared" si="23"/>
        <v>0.90051663850054842</v>
      </c>
      <c r="AG33" s="175">
        <f>_xlfn.LOGNORM.DIST(Y33,AC33,AD33,1)</f>
        <v>0.18392268742339987</v>
      </c>
      <c r="AL33" s="45"/>
      <c r="AM33" s="45"/>
      <c r="AN33" s="45"/>
      <c r="AO33" s="45"/>
      <c r="AP33" s="45"/>
      <c r="AQ33" s="45"/>
      <c r="AR33" s="45"/>
    </row>
    <row r="34" spans="1:44" ht="12.75" customHeight="1" x14ac:dyDescent="0.2">
      <c r="A34" s="16"/>
      <c r="C34" s="65"/>
      <c r="D34" s="5"/>
      <c r="K34">
        <v>35</v>
      </c>
      <c r="L34" s="45"/>
      <c r="P34" s="45"/>
      <c r="Q34" s="75"/>
      <c r="R34" s="52"/>
      <c r="S34" s="45"/>
      <c r="T34" s="53"/>
      <c r="U34" s="45"/>
      <c r="V34" s="149">
        <f t="shared" si="24"/>
        <v>80</v>
      </c>
      <c r="W34" s="155">
        <v>1.5</v>
      </c>
      <c r="X34" s="143">
        <f t="shared" si="25"/>
        <v>120</v>
      </c>
      <c r="Y34" s="143">
        <f>EXP(AC34-AD34^2)</f>
        <v>35.555555555555522</v>
      </c>
      <c r="Z34" s="143">
        <f>_xlfn.LOGNORM.INV(0.95,AC34,AD34)</f>
        <v>351.86398463676795</v>
      </c>
      <c r="AA34" s="166">
        <f>1-_xlfn.LOGNORM.DIST(Z34,AE34,AF34,1)</f>
        <v>0.22833631464176729</v>
      </c>
      <c r="AB34" s="172">
        <f t="shared" si="21"/>
        <v>0.47571974157073837</v>
      </c>
      <c r="AC34" s="172">
        <f t="shared" si="26"/>
        <v>4.3820266346738812</v>
      </c>
      <c r="AD34" s="172">
        <f>SQRT(2*(LN(X34)-LN(V34)))</f>
        <v>0.90051663850054942</v>
      </c>
      <c r="AE34" s="152">
        <f t="shared" si="22"/>
        <v>5.1929568508902104</v>
      </c>
      <c r="AF34" s="172">
        <f t="shared" si="23"/>
        <v>0.90051663850054942</v>
      </c>
      <c r="AG34" s="175">
        <f>_xlfn.LOGNORM.DIST(Y34,AC34,AD34,1)</f>
        <v>0.18392268742339959</v>
      </c>
      <c r="AL34" s="45"/>
      <c r="AM34" s="45"/>
      <c r="AN34" s="45"/>
      <c r="AO34" s="45"/>
      <c r="AP34" s="45"/>
      <c r="AQ34" s="45"/>
      <c r="AR34" s="45"/>
    </row>
    <row r="35" spans="1:44" ht="12.75" customHeight="1" x14ac:dyDescent="0.2">
      <c r="A35" s="16"/>
      <c r="C35" s="65"/>
      <c r="D35" s="5"/>
      <c r="K35">
        <v>36</v>
      </c>
      <c r="L35" s="45"/>
      <c r="P35" s="45"/>
      <c r="Q35" s="75"/>
      <c r="R35" s="52"/>
      <c r="S35" s="45"/>
      <c r="T35" s="53"/>
      <c r="U35" s="45"/>
      <c r="V35" s="149">
        <f t="shared" si="24"/>
        <v>90</v>
      </c>
      <c r="W35" s="155">
        <v>1.5</v>
      </c>
      <c r="X35" s="143">
        <f t="shared" si="25"/>
        <v>135</v>
      </c>
      <c r="Y35" s="143">
        <f>EXP(AC35-AD35^2)</f>
        <v>39.999999999999979</v>
      </c>
      <c r="Z35" s="143">
        <f>_xlfn.LOGNORM.INV(0.95,AC35,AD35)</f>
        <v>395.84698271636404</v>
      </c>
      <c r="AA35" s="166">
        <f>1-_xlfn.LOGNORM.DIST(Z35,AE35,AF35,1)</f>
        <v>0.22833631464176729</v>
      </c>
      <c r="AB35" s="172">
        <f>2*_xlfn.NORM.S.DIST(AD35/SQRT(2),1)-1</f>
        <v>0.47571974157073837</v>
      </c>
      <c r="AC35" s="172">
        <f t="shared" si="26"/>
        <v>4.499809670330265</v>
      </c>
      <c r="AD35" s="172">
        <f>SQRT(2*(LN(X35)-LN(V35)))</f>
        <v>0.90051663850054942</v>
      </c>
      <c r="AE35" s="152">
        <f t="shared" si="22"/>
        <v>5.3107398865465942</v>
      </c>
      <c r="AF35" s="172">
        <f t="shared" si="23"/>
        <v>0.90051663850054942</v>
      </c>
      <c r="AG35" s="175">
        <f>_xlfn.LOGNORM.DIST(Y35,AC35,AD35,1)</f>
        <v>0.18392268742339959</v>
      </c>
      <c r="AL35" s="45"/>
      <c r="AM35" s="45"/>
      <c r="AN35" s="45"/>
      <c r="AO35" s="45"/>
      <c r="AP35" s="45"/>
      <c r="AQ35" s="45"/>
      <c r="AR35" s="45"/>
    </row>
    <row r="36" spans="1:44" ht="12.75" customHeight="1" thickBot="1" x14ac:dyDescent="0.25">
      <c r="A36" s="16"/>
      <c r="C36" s="65"/>
      <c r="D36" s="5"/>
      <c r="K36">
        <v>37</v>
      </c>
      <c r="L36" s="45"/>
      <c r="P36" s="45"/>
      <c r="Q36" s="75"/>
      <c r="R36" s="52"/>
      <c r="S36" s="45"/>
      <c r="T36" s="53"/>
      <c r="U36" s="45"/>
      <c r="V36" s="150">
        <v>100</v>
      </c>
      <c r="W36" s="156">
        <v>1.5</v>
      </c>
      <c r="X36" s="146">
        <f t="shared" si="25"/>
        <v>150</v>
      </c>
      <c r="Y36" s="146">
        <f t="shared" ref="Y36" si="27">EXP(AC36-AD36^2)</f>
        <v>44.444444444444521</v>
      </c>
      <c r="Z36" s="146">
        <f t="shared" ref="Z36" si="28">_xlfn.LOGNORM.INV(0.95,AC36,AD36)</f>
        <v>439.8299807959595</v>
      </c>
      <c r="AA36" s="167">
        <f t="shared" ref="AA36" si="29">1-_xlfn.LOGNORM.DIST(Z36,AE36,AF36,1)</f>
        <v>0.22833631464176707</v>
      </c>
      <c r="AB36" s="173">
        <f t="shared" ref="AB36" si="30">2*_xlfn.NORM.S.DIST(AD36/SQRT(2),1)-1</f>
        <v>0.47571974157073793</v>
      </c>
      <c r="AC36" s="173">
        <f>LN(V36)</f>
        <v>4.6051701859880918</v>
      </c>
      <c r="AD36" s="173">
        <f t="shared" ref="AD36" si="31">SQRT(2*(LN(X36)-LN(V36)))</f>
        <v>0.90051663850054842</v>
      </c>
      <c r="AE36" s="153">
        <f t="shared" si="22"/>
        <v>5.4161004022044192</v>
      </c>
      <c r="AF36" s="173">
        <f t="shared" si="23"/>
        <v>0.90051663850054842</v>
      </c>
      <c r="AG36" s="176">
        <f>_xlfn.LOGNORM.DIST(Y36,AC36,AD36,1)</f>
        <v>0.18392268742339987</v>
      </c>
      <c r="AL36" s="45"/>
      <c r="AM36" s="45"/>
      <c r="AN36" s="45"/>
      <c r="AO36" s="45"/>
      <c r="AP36" s="45"/>
      <c r="AQ36" s="45"/>
      <c r="AR36" s="45"/>
    </row>
    <row r="37" spans="1:44" ht="12.75" customHeight="1" x14ac:dyDescent="0.2">
      <c r="A37" s="16"/>
      <c r="C37" s="65"/>
      <c r="D37" s="5"/>
      <c r="K37">
        <v>38</v>
      </c>
      <c r="L37" s="45"/>
      <c r="P37" s="45"/>
      <c r="Q37" s="75"/>
      <c r="R37" s="52"/>
      <c r="S37" s="45"/>
      <c r="T37" s="53"/>
      <c r="U37" s="45"/>
      <c r="AL37" s="45"/>
      <c r="AM37" s="45"/>
      <c r="AN37" s="45"/>
      <c r="AO37" s="45"/>
      <c r="AP37" s="45"/>
      <c r="AQ37" s="45"/>
      <c r="AR37" s="45"/>
    </row>
    <row r="38" spans="1:44" ht="12.75" customHeight="1" x14ac:dyDescent="0.2">
      <c r="A38" s="16"/>
      <c r="C38" s="65"/>
      <c r="D38" s="5"/>
      <c r="K38">
        <v>39</v>
      </c>
      <c r="L38" s="45"/>
      <c r="P38" s="45"/>
      <c r="Q38" s="75"/>
      <c r="R38" s="52"/>
      <c r="S38" s="45"/>
      <c r="T38" s="53"/>
      <c r="U38" s="45"/>
      <c r="V38" s="4"/>
      <c r="W38" s="137"/>
      <c r="Z38" s="177" t="s">
        <v>109</v>
      </c>
      <c r="AA38" s="147"/>
      <c r="AB38" s="177" t="s">
        <v>111</v>
      </c>
      <c r="AC38" s="147"/>
      <c r="AE38" s="49"/>
      <c r="AF38" s="45"/>
      <c r="AI38" s="45"/>
      <c r="AL38" s="45"/>
      <c r="AM38" s="45"/>
      <c r="AN38" s="45"/>
      <c r="AO38" s="45"/>
      <c r="AP38" s="45"/>
      <c r="AQ38" s="45"/>
      <c r="AR38" s="45"/>
    </row>
    <row r="39" spans="1:44" ht="12.75" customHeight="1" thickBot="1" x14ac:dyDescent="0.25">
      <c r="A39" s="16"/>
      <c r="C39" s="65"/>
      <c r="D39" s="5"/>
      <c r="K39">
        <v>40</v>
      </c>
      <c r="L39" s="45"/>
      <c r="N39" s="4"/>
      <c r="T39" s="53"/>
      <c r="U39" s="45"/>
      <c r="V39" s="15" t="s">
        <v>19</v>
      </c>
      <c r="W39" s="15" t="s">
        <v>63</v>
      </c>
      <c r="X39" s="85" t="s">
        <v>77</v>
      </c>
      <c r="Y39" s="85" t="s">
        <v>76</v>
      </c>
      <c r="Z39" s="135" t="s">
        <v>71</v>
      </c>
      <c r="AA39" s="62" t="s">
        <v>82</v>
      </c>
      <c r="AB39" s="135" t="s">
        <v>110</v>
      </c>
      <c r="AC39" s="62" t="s">
        <v>82</v>
      </c>
      <c r="AD39" s="10" t="s">
        <v>112</v>
      </c>
      <c r="AE39" s="62" t="s">
        <v>42</v>
      </c>
      <c r="AF39" s="43" t="s">
        <v>72</v>
      </c>
      <c r="AG39" s="43" t="s">
        <v>73</v>
      </c>
      <c r="AH39" s="10" t="s">
        <v>74</v>
      </c>
      <c r="AI39" s="50" t="s">
        <v>75</v>
      </c>
      <c r="AJ39" s="97" t="s">
        <v>91</v>
      </c>
      <c r="AL39" s="45"/>
      <c r="AM39" s="45"/>
      <c r="AN39" s="45"/>
      <c r="AO39" s="45"/>
      <c r="AP39" s="45"/>
      <c r="AQ39" s="45"/>
      <c r="AR39" s="45"/>
    </row>
    <row r="40" spans="1:44" ht="12.75" customHeight="1" x14ac:dyDescent="0.2">
      <c r="A40" s="16"/>
      <c r="C40" s="65"/>
      <c r="D40" s="5"/>
      <c r="K40">
        <v>41</v>
      </c>
      <c r="L40" s="45"/>
      <c r="M40" s="45"/>
      <c r="N40" s="45"/>
      <c r="O40" s="45"/>
      <c r="P40" s="45"/>
      <c r="Q40" s="75"/>
      <c r="R40" s="52"/>
      <c r="S40" s="45"/>
      <c r="T40" s="53"/>
      <c r="U40" s="45"/>
      <c r="V40" s="111">
        <v>40</v>
      </c>
      <c r="W40" s="178">
        <v>1.5</v>
      </c>
      <c r="X40" s="140">
        <f>V40*W40</f>
        <v>60</v>
      </c>
      <c r="Y40" s="141">
        <f>EXP(AF40-AG40^2)</f>
        <v>17.777777777777786</v>
      </c>
      <c r="Z40" s="141">
        <f>_xlfn.LOGNORM.INV(0.9,$AF40,$AG40)</f>
        <v>126.84146023020266</v>
      </c>
      <c r="AA40" s="165">
        <f>1-_xlfn.LOGNORM.DIST(Z40,$AH40,$AI40,1)</f>
        <v>0.35158866597855276</v>
      </c>
      <c r="AB40" s="141">
        <f>_xlfn.LOGNORM.INV(0.4,$AF40,$AG40)</f>
        <v>31.840407919118974</v>
      </c>
      <c r="AC40" s="165">
        <f>_xlfn.LOGNORM.DIST(AB40,$AH40,$AI40,1)</f>
        <v>0.12427801819281108</v>
      </c>
      <c r="AD40" s="181">
        <f>AA40/AC40</f>
        <v>2.829049506028336</v>
      </c>
      <c r="AE40" s="168">
        <f t="shared" ref="AE40:AE44" si="32">2*_xlfn.NORM.S.DIST(AG40/SQRT(2),1)-1</f>
        <v>0.47571974157073837</v>
      </c>
      <c r="AF40" s="171">
        <f>LN(V40)</f>
        <v>3.6888794541139363</v>
      </c>
      <c r="AG40" s="171">
        <f>SQRT(2*(LN(X40)-LN(V40)))</f>
        <v>0.90051663850054897</v>
      </c>
      <c r="AH40" s="151">
        <f>AF40+AG40^2</f>
        <v>4.499809670330265</v>
      </c>
      <c r="AI40" s="171">
        <f>AG40</f>
        <v>0.90051663850054897</v>
      </c>
      <c r="AJ40" s="174">
        <f>_xlfn.LOGNORM.DIST(Y40,AF40,AG40,1)</f>
        <v>0.18392268742339973</v>
      </c>
      <c r="AK40" s="45"/>
      <c r="AL40" s="45"/>
      <c r="AM40" s="45"/>
      <c r="AN40" s="45"/>
      <c r="AO40" s="45"/>
      <c r="AP40" s="45"/>
      <c r="AQ40" s="45"/>
      <c r="AR40" s="45"/>
    </row>
    <row r="41" spans="1:44" ht="12.75" customHeight="1" x14ac:dyDescent="0.2">
      <c r="A41" s="16"/>
      <c r="C41" s="65"/>
      <c r="D41" s="5"/>
      <c r="K41">
        <v>42</v>
      </c>
      <c r="L41" s="45"/>
      <c r="M41" s="45"/>
      <c r="N41" s="45"/>
      <c r="O41" s="45"/>
      <c r="P41" s="45"/>
      <c r="Q41" s="75"/>
      <c r="R41" s="52"/>
      <c r="S41" s="45"/>
      <c r="T41" s="53"/>
      <c r="U41" s="45"/>
      <c r="V41" s="149">
        <v>50</v>
      </c>
      <c r="W41" s="179">
        <v>1.5</v>
      </c>
      <c r="X41" s="142">
        <f>V41*W41</f>
        <v>75</v>
      </c>
      <c r="Y41" s="143">
        <f>EXP(AF41-AG41^2)</f>
        <v>22.222222222222229</v>
      </c>
      <c r="Z41" s="143">
        <f>_xlfn.LOGNORM.INV(0.9,AF41,AG41)</f>
        <v>158.5518252877533</v>
      </c>
      <c r="AA41" s="166">
        <f>1-_xlfn.LOGNORM.DIST(Z41,AH41,AI41,1)</f>
        <v>0.35158866597855276</v>
      </c>
      <c r="AB41" s="143">
        <f>_xlfn.LOGNORM.INV(0.4,$AF41,$AG41)</f>
        <v>39.800509898898717</v>
      </c>
      <c r="AC41" s="166">
        <f>_xlfn.LOGNORM.DIST(AB41,$AH41,$AI41,1)</f>
        <v>0.12427801819281108</v>
      </c>
      <c r="AD41" s="182">
        <f t="shared" ref="AD41:AD46" si="33">AA41/AC41</f>
        <v>2.829049506028336</v>
      </c>
      <c r="AE41" s="169">
        <f t="shared" si="32"/>
        <v>0.47571974157073837</v>
      </c>
      <c r="AF41" s="172">
        <f t="shared" ref="AF41:AF46" si="34">LN(V41)</f>
        <v>3.912023005428146</v>
      </c>
      <c r="AG41" s="172">
        <f>SQRT(2*(LN(X41)-LN(V41)))</f>
        <v>0.90051663850054897</v>
      </c>
      <c r="AH41" s="152">
        <f t="shared" ref="AH41:AH46" si="35">AF41+AG41^2</f>
        <v>4.7229532216444747</v>
      </c>
      <c r="AI41" s="172">
        <f t="shared" ref="AI41:AI46" si="36">AG41</f>
        <v>0.90051663850054897</v>
      </c>
      <c r="AJ41" s="175">
        <f>_xlfn.LOGNORM.DIST(Y41,AF41,AG41,1)</f>
        <v>0.18392268742339973</v>
      </c>
      <c r="AK41" s="45"/>
      <c r="AL41" s="45"/>
      <c r="AM41" s="45"/>
      <c r="AN41" s="45"/>
      <c r="AO41" s="45"/>
      <c r="AP41" s="45"/>
      <c r="AQ41" s="45"/>
      <c r="AR41" s="45"/>
    </row>
    <row r="42" spans="1:44" ht="12.75" customHeight="1" x14ac:dyDescent="0.2">
      <c r="A42" s="16"/>
      <c r="C42" s="65"/>
      <c r="D42" s="5"/>
      <c r="K42">
        <v>43</v>
      </c>
      <c r="L42" s="45"/>
      <c r="M42" s="45"/>
      <c r="N42" s="45"/>
      <c r="O42" s="45"/>
      <c r="P42" s="45"/>
      <c r="Q42" s="75"/>
      <c r="R42" s="52"/>
      <c r="S42" s="45"/>
      <c r="T42" s="53"/>
      <c r="U42" s="45"/>
      <c r="V42" s="149">
        <v>60</v>
      </c>
      <c r="W42" s="179">
        <v>1.5</v>
      </c>
      <c r="X42" s="142">
        <f t="shared" ref="X42:X46" si="37">V42*W42</f>
        <v>90</v>
      </c>
      <c r="Y42" s="143">
        <f>EXP(AF42-AG42^2)</f>
        <v>26.666666666666647</v>
      </c>
      <c r="Z42" s="143">
        <f t="shared" ref="Z42:Z45" si="38">_xlfn.LOGNORM.INV(0.9,AF42,AG42)</f>
        <v>190.26219034530402</v>
      </c>
      <c r="AA42" s="166">
        <f>1-_xlfn.LOGNORM.DIST(Z42,AH42,AI42,1)</f>
        <v>0.35158866597855287</v>
      </c>
      <c r="AB42" s="143">
        <f>_xlfn.LOGNORM.INV(0.4,$AF42,$AG42)</f>
        <v>47.760611878678446</v>
      </c>
      <c r="AC42" s="166">
        <f>_xlfn.LOGNORM.DIST(AB42,$AH42,$AI42,1)</f>
        <v>0.12427801819281108</v>
      </c>
      <c r="AD42" s="182">
        <f t="shared" si="33"/>
        <v>2.8290495060283369</v>
      </c>
      <c r="AE42" s="169">
        <f t="shared" si="32"/>
        <v>0.47571974157073837</v>
      </c>
      <c r="AF42" s="172">
        <f t="shared" si="34"/>
        <v>4.0943445622221004</v>
      </c>
      <c r="AG42" s="172">
        <f>SQRT(2*(LN(X42)-LN(V42)))</f>
        <v>0.90051663850054942</v>
      </c>
      <c r="AH42" s="152">
        <f t="shared" si="35"/>
        <v>4.9052747784384296</v>
      </c>
      <c r="AI42" s="172">
        <f t="shared" si="36"/>
        <v>0.90051663850054942</v>
      </c>
      <c r="AJ42" s="175">
        <f>_xlfn.LOGNORM.DIST(Y42,AF42,AG42,1)</f>
        <v>0.18392268742339959</v>
      </c>
      <c r="AL42" s="45"/>
      <c r="AM42" s="45"/>
      <c r="AN42" s="45"/>
      <c r="AO42" s="45"/>
      <c r="AP42" s="45"/>
      <c r="AQ42" s="45"/>
      <c r="AR42" s="45"/>
    </row>
    <row r="43" spans="1:44" ht="12.75" customHeight="1" x14ac:dyDescent="0.2">
      <c r="A43" s="16"/>
      <c r="C43" s="65"/>
      <c r="D43" s="5"/>
      <c r="K43">
        <v>44</v>
      </c>
      <c r="L43" s="45"/>
      <c r="M43" s="45"/>
      <c r="N43" s="45"/>
      <c r="O43" s="45"/>
      <c r="P43" s="45"/>
      <c r="Q43" s="75"/>
      <c r="R43" s="52"/>
      <c r="S43" s="45"/>
      <c r="T43" s="53"/>
      <c r="U43" s="45"/>
      <c r="V43" s="149">
        <v>70</v>
      </c>
      <c r="W43" s="179">
        <v>1.5</v>
      </c>
      <c r="X43" s="142">
        <f t="shared" si="37"/>
        <v>105</v>
      </c>
      <c r="Y43" s="143">
        <f>EXP(AF43-AG43^2)</f>
        <v>31.111111111111164</v>
      </c>
      <c r="Z43" s="143">
        <f t="shared" si="38"/>
        <v>221.97255540285465</v>
      </c>
      <c r="AA43" s="166">
        <f>1-_xlfn.LOGNORM.DIST(Z43,AH43,AI43,1)</f>
        <v>0.35158866597855232</v>
      </c>
      <c r="AB43" s="143">
        <f>_xlfn.LOGNORM.INV(0.4,$AF43,$AG43)</f>
        <v>55.720713858458254</v>
      </c>
      <c r="AC43" s="166">
        <f>_xlfn.LOGNORM.DIST(AB43,$AH43,$AI43,1)</f>
        <v>0.12427801819281135</v>
      </c>
      <c r="AD43" s="182">
        <f t="shared" si="33"/>
        <v>2.8290495060283263</v>
      </c>
      <c r="AE43" s="169">
        <f t="shared" si="32"/>
        <v>0.47571974157073793</v>
      </c>
      <c r="AF43" s="172">
        <f t="shared" si="34"/>
        <v>4.2484952420493594</v>
      </c>
      <c r="AG43" s="172">
        <f>SQRT(2*(LN(X43)-LN(V43)))</f>
        <v>0.90051663850054842</v>
      </c>
      <c r="AH43" s="152">
        <f t="shared" si="35"/>
        <v>5.0594254582656868</v>
      </c>
      <c r="AI43" s="172">
        <f t="shared" si="36"/>
        <v>0.90051663850054842</v>
      </c>
      <c r="AJ43" s="175">
        <f>_xlfn.LOGNORM.DIST(Y43,AF43,AG43,1)</f>
        <v>0.18392268742339987</v>
      </c>
      <c r="AK43" s="45"/>
      <c r="AL43" s="45"/>
      <c r="AM43" s="45"/>
      <c r="AN43" s="45"/>
      <c r="AO43" s="45"/>
      <c r="AP43" s="45"/>
      <c r="AQ43" s="45"/>
      <c r="AR43" s="45"/>
    </row>
    <row r="44" spans="1:44" ht="12.75" customHeight="1" x14ac:dyDescent="0.2">
      <c r="A44" s="16"/>
      <c r="C44" s="65"/>
      <c r="D44" s="5"/>
      <c r="K44">
        <v>45</v>
      </c>
      <c r="L44" s="45"/>
      <c r="M44" s="45"/>
      <c r="N44" s="45"/>
      <c r="O44" s="45"/>
      <c r="P44" s="45"/>
      <c r="Q44" s="75"/>
      <c r="R44" s="52"/>
      <c r="S44" s="45"/>
      <c r="T44" s="53"/>
      <c r="U44" s="45"/>
      <c r="V44" s="149">
        <v>80</v>
      </c>
      <c r="W44" s="179">
        <v>1.5</v>
      </c>
      <c r="X44" s="142">
        <f t="shared" si="37"/>
        <v>120</v>
      </c>
      <c r="Y44" s="143">
        <f>EXP(AF44-AG44^2)</f>
        <v>35.555555555555522</v>
      </c>
      <c r="Z44" s="143">
        <f t="shared" si="38"/>
        <v>253.68292046040534</v>
      </c>
      <c r="AA44" s="166">
        <f>1-_xlfn.LOGNORM.DIST(Z44,AH44,AI44,1)</f>
        <v>0.35158866597855287</v>
      </c>
      <c r="AB44" s="143">
        <f>_xlfn.LOGNORM.INV(0.4,$AF44,$AG44)</f>
        <v>63.680815838237955</v>
      </c>
      <c r="AC44" s="166">
        <f>_xlfn.LOGNORM.DIST(AB44,$AH44,$AI44,1)</f>
        <v>0.12427801819281117</v>
      </c>
      <c r="AD44" s="182">
        <f t="shared" si="33"/>
        <v>2.8290495060283347</v>
      </c>
      <c r="AE44" s="169">
        <f t="shared" si="32"/>
        <v>0.47571974157073837</v>
      </c>
      <c r="AF44" s="172">
        <f t="shared" si="34"/>
        <v>4.3820266346738812</v>
      </c>
      <c r="AG44" s="172">
        <f>SQRT(2*(LN(X44)-LN(V44)))</f>
        <v>0.90051663850054942</v>
      </c>
      <c r="AH44" s="152">
        <f t="shared" si="35"/>
        <v>5.1929568508902104</v>
      </c>
      <c r="AI44" s="172">
        <f t="shared" si="36"/>
        <v>0.90051663850054942</v>
      </c>
      <c r="AJ44" s="175">
        <f>_xlfn.LOGNORM.DIST(Y44,AF44,AG44,1)</f>
        <v>0.18392268742339959</v>
      </c>
      <c r="AK44" s="45"/>
      <c r="AL44" s="45"/>
      <c r="AM44" s="45"/>
      <c r="AN44" s="45"/>
      <c r="AO44" s="45"/>
      <c r="AP44" s="45"/>
      <c r="AQ44" s="45"/>
      <c r="AR44" s="45"/>
    </row>
    <row r="45" spans="1:44" ht="12.75" customHeight="1" x14ac:dyDescent="0.2">
      <c r="A45" s="16"/>
      <c r="C45" s="65"/>
      <c r="D45" s="5"/>
      <c r="K45">
        <v>46</v>
      </c>
      <c r="L45" s="45"/>
      <c r="M45" s="45"/>
      <c r="N45" s="45"/>
      <c r="O45" s="45"/>
      <c r="P45" s="45"/>
      <c r="Q45" s="75"/>
      <c r="R45" s="52"/>
      <c r="S45" s="45"/>
      <c r="T45" s="53"/>
      <c r="U45" s="45"/>
      <c r="V45" s="149">
        <v>90</v>
      </c>
      <c r="W45" s="179">
        <v>1.5</v>
      </c>
      <c r="X45" s="142">
        <f t="shared" si="37"/>
        <v>135</v>
      </c>
      <c r="Y45" s="143">
        <f>EXP(AF45-AG45^2)</f>
        <v>39.999999999999979</v>
      </c>
      <c r="Z45" s="143">
        <f t="shared" si="38"/>
        <v>285.39328551795609</v>
      </c>
      <c r="AA45" s="166">
        <f>1-_xlfn.LOGNORM.DIST(Z45,AH45,AI45,1)</f>
        <v>0.35158866597855287</v>
      </c>
      <c r="AB45" s="143">
        <f>_xlfn.LOGNORM.INV(0.4,$AF45,$AG45)</f>
        <v>71.640917818017726</v>
      </c>
      <c r="AC45" s="166">
        <f>_xlfn.LOGNORM.DIST(AB45,$AH45,$AI45,1)</f>
        <v>0.12427801819281117</v>
      </c>
      <c r="AD45" s="182">
        <f t="shared" si="33"/>
        <v>2.8290495060283347</v>
      </c>
      <c r="AE45" s="169">
        <f>2*_xlfn.NORM.S.DIST(AG45/SQRT(2),1)-1</f>
        <v>0.47571974157073837</v>
      </c>
      <c r="AF45" s="172">
        <f t="shared" si="34"/>
        <v>4.499809670330265</v>
      </c>
      <c r="AG45" s="172">
        <f>SQRT(2*(LN(X45)-LN(V45)))</f>
        <v>0.90051663850054942</v>
      </c>
      <c r="AH45" s="152">
        <f t="shared" si="35"/>
        <v>5.3107398865465942</v>
      </c>
      <c r="AI45" s="172">
        <f t="shared" si="36"/>
        <v>0.90051663850054942</v>
      </c>
      <c r="AJ45" s="175">
        <f>_xlfn.LOGNORM.DIST(Y45,AF45,AG45,1)</f>
        <v>0.18392268742339959</v>
      </c>
      <c r="AK45" s="45"/>
      <c r="AL45" s="45"/>
      <c r="AM45" s="45"/>
      <c r="AN45" s="45"/>
      <c r="AO45" s="45"/>
      <c r="AP45" s="45"/>
      <c r="AQ45" s="45"/>
      <c r="AR45" s="45"/>
    </row>
    <row r="46" spans="1:44" ht="12.75" customHeight="1" thickBot="1" x14ac:dyDescent="0.25">
      <c r="A46" s="16"/>
      <c r="C46" s="65"/>
      <c r="D46" s="5"/>
      <c r="K46">
        <v>47</v>
      </c>
      <c r="L46" s="45"/>
      <c r="M46" s="45"/>
      <c r="N46" s="45"/>
      <c r="O46" s="45"/>
      <c r="P46" s="45"/>
      <c r="Q46" s="75"/>
      <c r="R46" s="52"/>
      <c r="S46" s="45"/>
      <c r="T46" s="53"/>
      <c r="U46" s="45"/>
      <c r="V46" s="149">
        <v>100</v>
      </c>
      <c r="W46" s="180">
        <v>1.5</v>
      </c>
      <c r="X46" s="183">
        <f t="shared" si="37"/>
        <v>150</v>
      </c>
      <c r="Y46" s="146">
        <f>EXP(AF46-AG46^2)</f>
        <v>44.444444444444521</v>
      </c>
      <c r="Z46" s="146">
        <f>_xlfn.LOGNORM.INV(0.9,AF46,AG46)</f>
        <v>317.10365057550638</v>
      </c>
      <c r="AA46" s="167">
        <f>1-_xlfn.LOGNORM.DIST(Z46,AH46,AI46,1)</f>
        <v>0.35158866597855265</v>
      </c>
      <c r="AB46" s="146">
        <f>_xlfn.LOGNORM.INV(0.4,$AF46,$AG46)</f>
        <v>79.601019797797505</v>
      </c>
      <c r="AC46" s="167">
        <f>_xlfn.LOGNORM.DIST(AB46,$AH46,$AI46,1)</f>
        <v>0.12427801819281135</v>
      </c>
      <c r="AD46" s="184">
        <f t="shared" si="33"/>
        <v>2.8290495060283289</v>
      </c>
      <c r="AE46" s="170">
        <f t="shared" ref="AE46" si="39">2*_xlfn.NORM.S.DIST(AG46/SQRT(2),1)-1</f>
        <v>0.47571974157073793</v>
      </c>
      <c r="AF46" s="173">
        <f t="shared" si="34"/>
        <v>4.6051701859880918</v>
      </c>
      <c r="AG46" s="173">
        <f>SQRT(2*(LN(X46)-LN(V46)))</f>
        <v>0.90051663850054842</v>
      </c>
      <c r="AH46" s="153">
        <f t="shared" si="35"/>
        <v>5.4161004022044192</v>
      </c>
      <c r="AI46" s="173">
        <f t="shared" si="36"/>
        <v>0.90051663850054842</v>
      </c>
      <c r="AJ46" s="176">
        <f>_xlfn.LOGNORM.DIST(Y46,AF46,AG46,1)</f>
        <v>0.18392268742339987</v>
      </c>
      <c r="AK46" s="45"/>
      <c r="AL46" s="45"/>
      <c r="AM46" s="45"/>
      <c r="AN46" s="45"/>
      <c r="AO46" s="45"/>
      <c r="AP46" s="45"/>
      <c r="AQ46" s="45"/>
      <c r="AR46" s="45"/>
    </row>
    <row r="47" spans="1:44" ht="12.75" customHeight="1" x14ac:dyDescent="0.2">
      <c r="A47" s="16"/>
      <c r="C47" s="65"/>
      <c r="D47" s="5"/>
      <c r="K47">
        <v>48</v>
      </c>
      <c r="L47" s="45"/>
      <c r="M47" s="45"/>
      <c r="N47" s="45"/>
      <c r="O47" s="45"/>
      <c r="P47" s="45"/>
      <c r="Q47" s="75"/>
      <c r="R47" s="52"/>
      <c r="S47" s="45"/>
      <c r="T47" s="53"/>
      <c r="U47" s="45"/>
      <c r="V47" s="4" t="s">
        <v>115</v>
      </c>
      <c r="AF47" s="4" t="s">
        <v>127</v>
      </c>
      <c r="AK47" s="45"/>
      <c r="AL47" s="45"/>
      <c r="AM47" s="45"/>
      <c r="AN47" s="45"/>
      <c r="AO47" s="45"/>
      <c r="AP47" s="45"/>
      <c r="AQ47" s="45"/>
      <c r="AR47" s="45"/>
    </row>
    <row r="48" spans="1:44" ht="12.75" customHeight="1" x14ac:dyDescent="0.2">
      <c r="A48" s="16"/>
      <c r="C48" s="65"/>
      <c r="D48" s="5"/>
      <c r="K48">
        <v>49</v>
      </c>
      <c r="L48" s="45"/>
      <c r="M48" s="45"/>
      <c r="N48" s="45"/>
      <c r="O48" s="45"/>
      <c r="P48" s="45"/>
      <c r="Q48" s="75"/>
      <c r="R48" s="52"/>
      <c r="S48" s="45"/>
      <c r="T48" s="53"/>
      <c r="U48" s="45"/>
      <c r="AK48" s="45"/>
      <c r="AL48" s="45"/>
      <c r="AM48" s="45"/>
      <c r="AN48" s="45"/>
      <c r="AO48" s="45"/>
      <c r="AP48" s="45"/>
      <c r="AQ48" s="45"/>
      <c r="AR48" s="45"/>
    </row>
    <row r="49" spans="1:44" ht="12.75" customHeight="1" x14ac:dyDescent="0.2">
      <c r="A49" s="16"/>
      <c r="C49" s="65"/>
      <c r="D49" s="5"/>
      <c r="K49">
        <v>50</v>
      </c>
      <c r="L49" s="45"/>
      <c r="M49" s="45"/>
      <c r="N49" s="45"/>
      <c r="O49" s="45"/>
      <c r="P49" s="45"/>
      <c r="Q49" s="75"/>
      <c r="R49" s="52"/>
      <c r="S49" s="45"/>
      <c r="T49" s="53"/>
      <c r="U49" s="45"/>
      <c r="V49" s="4" t="s">
        <v>115</v>
      </c>
      <c r="W49" s="137"/>
      <c r="Z49" s="177" t="s">
        <v>125</v>
      </c>
      <c r="AA49" s="147"/>
      <c r="AB49" s="177" t="s">
        <v>123</v>
      </c>
      <c r="AC49" s="147"/>
      <c r="AE49" s="49"/>
      <c r="AF49" s="45"/>
      <c r="AI49" s="45"/>
      <c r="AK49" s="45"/>
      <c r="AL49" s="45"/>
      <c r="AM49" s="45"/>
      <c r="AN49" s="45"/>
      <c r="AO49" s="45"/>
      <c r="AP49" s="45"/>
      <c r="AQ49" s="45"/>
      <c r="AR49" s="45"/>
    </row>
    <row r="50" spans="1:44" ht="12.75" customHeight="1" thickBot="1" x14ac:dyDescent="0.25">
      <c r="A50" s="16"/>
      <c r="C50" s="65"/>
      <c r="D50" s="5"/>
      <c r="K50">
        <v>51</v>
      </c>
      <c r="L50" s="45"/>
      <c r="M50" s="45"/>
      <c r="N50" s="45"/>
      <c r="O50" s="45"/>
      <c r="P50" s="45"/>
      <c r="Q50" s="75"/>
      <c r="R50" s="52"/>
      <c r="S50" s="45"/>
      <c r="T50" s="53"/>
      <c r="U50" s="45"/>
      <c r="V50" s="15" t="s">
        <v>19</v>
      </c>
      <c r="W50" s="15" t="s">
        <v>63</v>
      </c>
      <c r="X50" s="85" t="s">
        <v>77</v>
      </c>
      <c r="Y50" s="85" t="s">
        <v>76</v>
      </c>
      <c r="Z50" s="135" t="s">
        <v>124</v>
      </c>
      <c r="AA50" s="62" t="s">
        <v>82</v>
      </c>
      <c r="AB50" s="135" t="s">
        <v>126</v>
      </c>
      <c r="AC50" s="62" t="s">
        <v>82</v>
      </c>
      <c r="AD50" s="10" t="s">
        <v>112</v>
      </c>
      <c r="AE50" s="62" t="s">
        <v>42</v>
      </c>
      <c r="AF50" s="43" t="s">
        <v>72</v>
      </c>
      <c r="AG50" s="43" t="s">
        <v>73</v>
      </c>
      <c r="AH50" s="10" t="s">
        <v>74</v>
      </c>
      <c r="AI50" s="50" t="s">
        <v>75</v>
      </c>
      <c r="AJ50" s="97" t="s">
        <v>91</v>
      </c>
      <c r="AK50" s="45"/>
      <c r="AL50" s="45"/>
      <c r="AM50" s="45"/>
      <c r="AN50" s="45"/>
      <c r="AO50" s="45"/>
      <c r="AP50" s="45"/>
      <c r="AQ50" s="45"/>
      <c r="AR50" s="45"/>
    </row>
    <row r="51" spans="1:44" ht="12.75" customHeight="1" x14ac:dyDescent="0.2">
      <c r="A51" s="16"/>
      <c r="C51" s="65"/>
      <c r="D51" s="5"/>
      <c r="K51">
        <v>52</v>
      </c>
      <c r="L51" s="45"/>
      <c r="M51" s="45"/>
      <c r="N51" s="45"/>
      <c r="O51" s="45"/>
      <c r="P51" s="45"/>
      <c r="Q51" s="75"/>
      <c r="R51" s="52"/>
      <c r="S51" s="45"/>
      <c r="T51" s="53"/>
      <c r="U51" s="45"/>
      <c r="V51" s="111">
        <v>40</v>
      </c>
      <c r="W51" s="178">
        <v>1.5</v>
      </c>
      <c r="X51" s="140">
        <f>V51*W51</f>
        <v>60</v>
      </c>
      <c r="Y51" s="141">
        <f>EXP(AF51-AG51^2)</f>
        <v>17.777777777777786</v>
      </c>
      <c r="Z51" s="141">
        <f>_xlfn.LOGNORM.INV(0.95,$AF51,$AG51)</f>
        <v>175.93199231838395</v>
      </c>
      <c r="AA51" s="165">
        <f>1-_xlfn.LOGNORM.DIST(Z51,$AH51,$AI51,1)</f>
        <v>0.22833631464176718</v>
      </c>
      <c r="AB51" s="141">
        <f>_xlfn.LOGNORM.INV(0.99,$AF51,$AG51)</f>
        <v>324.99000292572475</v>
      </c>
      <c r="AC51" s="114">
        <f>1-_xlfn.LOGNORM.DIST(AB51,$AH51,$AI51,1)</f>
        <v>7.6958531158970445E-2</v>
      </c>
      <c r="AD51" s="186">
        <f>AA51/AC51</f>
        <v>2.9670045828980434</v>
      </c>
      <c r="AE51" s="168">
        <f t="shared" ref="AE51:AE55" si="40">2*_xlfn.NORM.S.DIST(AG51/SQRT(2),1)-1</f>
        <v>0.47571974157073837</v>
      </c>
      <c r="AF51" s="171">
        <f>LN(V51)</f>
        <v>3.6888794541139363</v>
      </c>
      <c r="AG51" s="171">
        <f>SQRT(2*(LN(X51)-LN(V51)))</f>
        <v>0.90051663850054897</v>
      </c>
      <c r="AH51" s="151">
        <f>AF51+AG51^2</f>
        <v>4.499809670330265</v>
      </c>
      <c r="AI51" s="171">
        <f>AG51</f>
        <v>0.90051663850054897</v>
      </c>
      <c r="AJ51" s="174">
        <f>_xlfn.LOGNORM.DIST(Y51,AF51,AG51,1)</f>
        <v>0.18392268742339973</v>
      </c>
      <c r="AK51" s="45"/>
      <c r="AL51" s="45"/>
      <c r="AM51" s="45"/>
      <c r="AN51" s="45"/>
      <c r="AO51" s="45"/>
      <c r="AP51" s="45"/>
      <c r="AQ51" s="45"/>
      <c r="AR51" s="45"/>
    </row>
    <row r="52" spans="1:44" ht="12.75" customHeight="1" x14ac:dyDescent="0.2">
      <c r="A52" s="16"/>
      <c r="C52" s="65"/>
      <c r="D52" s="5"/>
      <c r="K52">
        <v>53</v>
      </c>
      <c r="L52" s="45"/>
      <c r="M52" s="45"/>
      <c r="N52" s="45"/>
      <c r="O52" s="45"/>
      <c r="P52" s="45"/>
      <c r="Q52" s="75"/>
      <c r="R52" s="52"/>
      <c r="S52" s="45"/>
      <c r="T52" s="53"/>
      <c r="U52" s="45"/>
      <c r="V52" s="149">
        <v>50</v>
      </c>
      <c r="W52" s="179">
        <v>1.5</v>
      </c>
      <c r="X52" s="142">
        <f>V52*W52</f>
        <v>75</v>
      </c>
      <c r="Y52" s="143">
        <f>EXP(AF52-AG52^2)</f>
        <v>22.222222222222229</v>
      </c>
      <c r="Z52" s="143">
        <f>_xlfn.LOGNORM.INV(0.95,AF52,AG52)</f>
        <v>219.91499039797992</v>
      </c>
      <c r="AA52" s="166">
        <f>1-_xlfn.LOGNORM.DIST(Z52,AH52,AI52,1)</f>
        <v>0.22833631464176718</v>
      </c>
      <c r="AB52" s="143">
        <f t="shared" ref="AB52:AB57" si="41">_xlfn.LOGNORM.INV(0.99,$AF52,$AG52)</f>
        <v>406.23750365715591</v>
      </c>
      <c r="AC52" s="119">
        <f t="shared" ref="AC52:AC57" si="42">1-_xlfn.LOGNORM.DIST(AB52,$AH52,$AI52,1)</f>
        <v>7.6958531158970445E-2</v>
      </c>
      <c r="AD52" s="187">
        <f t="shared" ref="AD52:AD57" si="43">AA52/AC52</f>
        <v>2.9670045828980434</v>
      </c>
      <c r="AE52" s="169">
        <f t="shared" si="40"/>
        <v>0.47571974157073837</v>
      </c>
      <c r="AF52" s="172">
        <f t="shared" ref="AF52:AF57" si="44">LN(V52)</f>
        <v>3.912023005428146</v>
      </c>
      <c r="AG52" s="172">
        <f>SQRT(2*(LN(X52)-LN(V52)))</f>
        <v>0.90051663850054897</v>
      </c>
      <c r="AH52" s="152">
        <f t="shared" ref="AH52:AH57" si="45">AF52+AG52^2</f>
        <v>4.7229532216444747</v>
      </c>
      <c r="AI52" s="172">
        <f t="shared" ref="AI52:AI57" si="46">AG52</f>
        <v>0.90051663850054897</v>
      </c>
      <c r="AJ52" s="175">
        <f>_xlfn.LOGNORM.DIST(Y52,AF52,AG52,1)</f>
        <v>0.18392268742339973</v>
      </c>
      <c r="AK52" s="45"/>
      <c r="AL52" s="45"/>
      <c r="AM52" s="45"/>
      <c r="AN52" s="45"/>
      <c r="AO52" s="45"/>
      <c r="AP52" s="45"/>
      <c r="AQ52" s="45"/>
      <c r="AR52" s="45"/>
    </row>
    <row r="53" spans="1:44" ht="12.75" customHeight="1" x14ac:dyDescent="0.2">
      <c r="A53" s="16"/>
      <c r="C53" s="65"/>
      <c r="D53" s="5"/>
      <c r="K53">
        <v>54</v>
      </c>
      <c r="L53" s="45"/>
      <c r="M53" s="45"/>
      <c r="N53" s="45"/>
      <c r="O53" s="45"/>
      <c r="P53" s="45"/>
      <c r="Q53" s="75"/>
      <c r="R53" s="52"/>
      <c r="S53" s="45"/>
      <c r="T53" s="53"/>
      <c r="U53" s="45"/>
      <c r="V53" s="149">
        <v>60</v>
      </c>
      <c r="W53" s="179">
        <v>1.5</v>
      </c>
      <c r="X53" s="142">
        <f t="shared" ref="X53:X57" si="47">V53*W53</f>
        <v>90</v>
      </c>
      <c r="Y53" s="143">
        <f>EXP(AF53-AG53^2)</f>
        <v>26.666666666666647</v>
      </c>
      <c r="Z53" s="143">
        <f>_xlfn.LOGNORM.INV(0.95,AF53,AG53)</f>
        <v>263.89798847757601</v>
      </c>
      <c r="AA53" s="166">
        <f>1-_xlfn.LOGNORM.DIST(Z53,AH53,AI53,1)</f>
        <v>0.22833631464176729</v>
      </c>
      <c r="AB53" s="143">
        <f t="shared" si="41"/>
        <v>487.4850043885877</v>
      </c>
      <c r="AC53" s="119">
        <f t="shared" si="42"/>
        <v>7.6958531158970445E-2</v>
      </c>
      <c r="AD53" s="187">
        <f t="shared" si="43"/>
        <v>2.9670045828980447</v>
      </c>
      <c r="AE53" s="169">
        <f t="shared" si="40"/>
        <v>0.47571974157073837</v>
      </c>
      <c r="AF53" s="172">
        <f t="shared" si="44"/>
        <v>4.0943445622221004</v>
      </c>
      <c r="AG53" s="172">
        <f>SQRT(2*(LN(X53)-LN(V53)))</f>
        <v>0.90051663850054942</v>
      </c>
      <c r="AH53" s="152">
        <f t="shared" si="45"/>
        <v>4.9052747784384296</v>
      </c>
      <c r="AI53" s="172">
        <f t="shared" si="46"/>
        <v>0.90051663850054942</v>
      </c>
      <c r="AJ53" s="175">
        <f>_xlfn.LOGNORM.DIST(Y53,AF53,AG53,1)</f>
        <v>0.18392268742339959</v>
      </c>
      <c r="AK53" s="45"/>
      <c r="AL53" s="45"/>
      <c r="AM53" s="45"/>
      <c r="AN53" s="45"/>
      <c r="AO53" s="45"/>
      <c r="AP53" s="45"/>
      <c r="AQ53" s="45"/>
      <c r="AR53" s="45"/>
    </row>
    <row r="54" spans="1:44" ht="12.75" customHeight="1" x14ac:dyDescent="0.2">
      <c r="A54" s="16"/>
      <c r="C54" s="65"/>
      <c r="D54" s="5"/>
      <c r="K54">
        <v>55</v>
      </c>
      <c r="L54" s="45"/>
      <c r="P54" s="45"/>
      <c r="Q54" s="75"/>
      <c r="R54" s="52"/>
      <c r="S54" s="45"/>
      <c r="T54" s="53"/>
      <c r="U54" s="45"/>
      <c r="V54" s="149">
        <v>70</v>
      </c>
      <c r="W54" s="179">
        <v>1.5</v>
      </c>
      <c r="X54" s="142">
        <f t="shared" si="47"/>
        <v>105</v>
      </c>
      <c r="Y54" s="143">
        <f>EXP(AF54-AG54^2)</f>
        <v>31.111111111111164</v>
      </c>
      <c r="Z54" s="143">
        <f>_xlfn.LOGNORM.INV(0.95,AF54,AG54)</f>
        <v>307.88098655717164</v>
      </c>
      <c r="AA54" s="166">
        <f>1-_xlfn.LOGNORM.DIST(Z54,AH54,AI54,1)</f>
        <v>0.22833631464176707</v>
      </c>
      <c r="AB54" s="143">
        <f t="shared" si="41"/>
        <v>568.73250512001778</v>
      </c>
      <c r="AC54" s="119">
        <f t="shared" si="42"/>
        <v>7.6958531158970334E-2</v>
      </c>
      <c r="AD54" s="187">
        <f t="shared" si="43"/>
        <v>2.967004582898046</v>
      </c>
      <c r="AE54" s="169">
        <f t="shared" si="40"/>
        <v>0.47571974157073793</v>
      </c>
      <c r="AF54" s="172">
        <f t="shared" si="44"/>
        <v>4.2484952420493594</v>
      </c>
      <c r="AG54" s="172">
        <f>SQRT(2*(LN(X54)-LN(V54)))</f>
        <v>0.90051663850054842</v>
      </c>
      <c r="AH54" s="152">
        <f t="shared" si="45"/>
        <v>5.0594254582656868</v>
      </c>
      <c r="AI54" s="172">
        <f t="shared" si="46"/>
        <v>0.90051663850054842</v>
      </c>
      <c r="AJ54" s="175">
        <f>_xlfn.LOGNORM.DIST(Y54,AF54,AG54,1)</f>
        <v>0.18392268742339987</v>
      </c>
      <c r="AK54" s="45"/>
      <c r="AL54" s="45"/>
      <c r="AM54" s="45"/>
      <c r="AN54" s="45"/>
      <c r="AO54" s="45"/>
      <c r="AP54" s="45"/>
      <c r="AQ54" s="45"/>
      <c r="AR54" s="45"/>
    </row>
    <row r="55" spans="1:44" ht="12.75" customHeight="1" x14ac:dyDescent="0.2">
      <c r="A55" s="16"/>
      <c r="C55" s="65"/>
      <c r="D55" s="5"/>
      <c r="K55">
        <v>56</v>
      </c>
      <c r="L55" s="45"/>
      <c r="P55" s="45"/>
      <c r="Q55" s="75"/>
      <c r="R55" s="52"/>
      <c r="S55" s="45"/>
      <c r="T55" s="53"/>
      <c r="U55" s="45"/>
      <c r="V55" s="149">
        <v>80</v>
      </c>
      <c r="W55" s="179">
        <v>1.5</v>
      </c>
      <c r="X55" s="142">
        <f t="shared" si="47"/>
        <v>120</v>
      </c>
      <c r="Y55" s="143">
        <f>EXP(AF55-AG55^2)</f>
        <v>35.555555555555522</v>
      </c>
      <c r="Z55" s="143">
        <f>_xlfn.LOGNORM.INV(0.95,AF55,AG55)</f>
        <v>351.86398463676795</v>
      </c>
      <c r="AA55" s="166">
        <f>1-_xlfn.LOGNORM.DIST(Z55,AH55,AI55,1)</f>
        <v>0.22833631464176729</v>
      </c>
      <c r="AB55" s="143">
        <f t="shared" si="41"/>
        <v>649.98000585144962</v>
      </c>
      <c r="AC55" s="119">
        <f t="shared" si="42"/>
        <v>7.6958531158970556E-2</v>
      </c>
      <c r="AD55" s="187">
        <f t="shared" si="43"/>
        <v>2.9670045828980407</v>
      </c>
      <c r="AE55" s="169">
        <f t="shared" si="40"/>
        <v>0.47571974157073837</v>
      </c>
      <c r="AF55" s="172">
        <f t="shared" si="44"/>
        <v>4.3820266346738812</v>
      </c>
      <c r="AG55" s="172">
        <f>SQRT(2*(LN(X55)-LN(V55)))</f>
        <v>0.90051663850054942</v>
      </c>
      <c r="AH55" s="152">
        <f t="shared" si="45"/>
        <v>5.1929568508902104</v>
      </c>
      <c r="AI55" s="172">
        <f t="shared" si="46"/>
        <v>0.90051663850054942</v>
      </c>
      <c r="AJ55" s="175">
        <f>_xlfn.LOGNORM.DIST(Y55,AF55,AG55,1)</f>
        <v>0.18392268742339959</v>
      </c>
      <c r="AK55" s="45"/>
      <c r="AL55" s="45"/>
      <c r="AM55" s="45"/>
      <c r="AN55" s="45"/>
      <c r="AO55" s="45"/>
      <c r="AP55" s="45"/>
      <c r="AQ55" s="45"/>
      <c r="AR55" s="45"/>
    </row>
    <row r="56" spans="1:44" ht="12.75" customHeight="1" x14ac:dyDescent="0.2">
      <c r="A56" s="16"/>
      <c r="C56" s="65"/>
      <c r="D56" s="5"/>
      <c r="K56">
        <v>57</v>
      </c>
      <c r="L56" s="45"/>
      <c r="P56" s="45"/>
      <c r="Q56" s="75"/>
      <c r="R56" s="52"/>
      <c r="S56" s="45"/>
      <c r="T56" s="53"/>
      <c r="U56" s="45"/>
      <c r="V56" s="149">
        <v>90</v>
      </c>
      <c r="W56" s="179">
        <v>1.5</v>
      </c>
      <c r="X56" s="142">
        <f t="shared" si="47"/>
        <v>135</v>
      </c>
      <c r="Y56" s="143">
        <f>EXP(AF56-AG56^2)</f>
        <v>39.999999999999979</v>
      </c>
      <c r="Z56" s="143">
        <f>_xlfn.LOGNORM.INV(0.95,AF56,AG56)</f>
        <v>395.84698271636404</v>
      </c>
      <c r="AA56" s="166">
        <f>1-_xlfn.LOGNORM.DIST(Z56,AH56,AI56,1)</f>
        <v>0.22833631464176729</v>
      </c>
      <c r="AB56" s="143">
        <f t="shared" si="41"/>
        <v>731.22750658288101</v>
      </c>
      <c r="AC56" s="119">
        <f t="shared" si="42"/>
        <v>7.6958531158970556E-2</v>
      </c>
      <c r="AD56" s="187">
        <f t="shared" si="43"/>
        <v>2.9670045828980407</v>
      </c>
      <c r="AE56" s="169">
        <f>2*_xlfn.NORM.S.DIST(AG56/SQRT(2),1)-1</f>
        <v>0.47571974157073837</v>
      </c>
      <c r="AF56" s="172">
        <f t="shared" si="44"/>
        <v>4.499809670330265</v>
      </c>
      <c r="AG56" s="172">
        <f>SQRT(2*(LN(X56)-LN(V56)))</f>
        <v>0.90051663850054942</v>
      </c>
      <c r="AH56" s="152">
        <f t="shared" si="45"/>
        <v>5.3107398865465942</v>
      </c>
      <c r="AI56" s="172">
        <f t="shared" si="46"/>
        <v>0.90051663850054942</v>
      </c>
      <c r="AJ56" s="175">
        <f>_xlfn.LOGNORM.DIST(Y56,AF56,AG56,1)</f>
        <v>0.18392268742339959</v>
      </c>
      <c r="AK56" s="45"/>
      <c r="AL56" s="45"/>
      <c r="AM56" s="45"/>
      <c r="AN56" s="45"/>
      <c r="AO56" s="45"/>
      <c r="AP56" s="45"/>
      <c r="AQ56" s="45"/>
      <c r="AR56" s="45"/>
    </row>
    <row r="57" spans="1:44" ht="12.75" customHeight="1" thickBot="1" x14ac:dyDescent="0.25">
      <c r="A57" s="16"/>
      <c r="C57" s="65"/>
      <c r="D57" s="5"/>
      <c r="K57">
        <v>58</v>
      </c>
      <c r="L57" s="45"/>
      <c r="P57" s="45"/>
      <c r="Q57" s="75"/>
      <c r="R57" s="52"/>
      <c r="S57" s="45"/>
      <c r="T57" s="53"/>
      <c r="U57" s="45"/>
      <c r="V57" s="150">
        <v>100</v>
      </c>
      <c r="W57" s="180">
        <v>1.5</v>
      </c>
      <c r="X57" s="183">
        <f t="shared" si="47"/>
        <v>150</v>
      </c>
      <c r="Y57" s="146">
        <f>EXP(AF57-AG57^2)</f>
        <v>44.444444444444521</v>
      </c>
      <c r="Z57" s="146">
        <f>_xlfn.LOGNORM.INV(0.95,AF57,AG57)</f>
        <v>439.8299807959595</v>
      </c>
      <c r="AA57" s="167">
        <f>1-_xlfn.LOGNORM.DIST(Z57,AH57,AI57,1)</f>
        <v>0.22833631464176707</v>
      </c>
      <c r="AB57" s="146">
        <f t="shared" si="41"/>
        <v>812.47500731431126</v>
      </c>
      <c r="AC57" s="133">
        <f t="shared" si="42"/>
        <v>7.6958531158970334E-2</v>
      </c>
      <c r="AD57" s="188">
        <f t="shared" si="43"/>
        <v>2.967004582898046</v>
      </c>
      <c r="AE57" s="170">
        <f t="shared" ref="AE57" si="48">2*_xlfn.NORM.S.DIST(AG57/SQRT(2),1)-1</f>
        <v>0.47571974157073793</v>
      </c>
      <c r="AF57" s="173">
        <f t="shared" si="44"/>
        <v>4.6051701859880918</v>
      </c>
      <c r="AG57" s="173">
        <f>SQRT(2*(LN(X57)-LN(V57)))</f>
        <v>0.90051663850054842</v>
      </c>
      <c r="AH57" s="153">
        <f t="shared" si="45"/>
        <v>5.4161004022044192</v>
      </c>
      <c r="AI57" s="173">
        <f t="shared" si="46"/>
        <v>0.90051663850054842</v>
      </c>
      <c r="AJ57" s="176">
        <f>_xlfn.LOGNORM.DIST(Y57,AF57,AG57,1)</f>
        <v>0.18392268742339987</v>
      </c>
      <c r="AK57" s="45"/>
      <c r="AL57" s="45"/>
      <c r="AM57" s="45"/>
      <c r="AN57" s="45"/>
      <c r="AO57" s="45"/>
      <c r="AP57" s="45"/>
      <c r="AQ57" s="45"/>
      <c r="AR57" s="45"/>
    </row>
    <row r="58" spans="1:44" ht="12.75" customHeight="1" x14ac:dyDescent="0.2">
      <c r="A58" s="16"/>
      <c r="C58" s="65"/>
      <c r="D58" s="5"/>
      <c r="K58">
        <v>59</v>
      </c>
      <c r="L58" s="45"/>
      <c r="P58" s="45"/>
      <c r="Q58" s="75"/>
      <c r="R58" s="52"/>
      <c r="S58" s="45"/>
      <c r="T58" s="53"/>
      <c r="U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</row>
    <row r="59" spans="1:44" ht="12.75" customHeight="1" x14ac:dyDescent="0.2">
      <c r="A59" s="16"/>
      <c r="C59" s="65"/>
      <c r="D59" s="5"/>
      <c r="K59">
        <v>60</v>
      </c>
      <c r="L59" s="45"/>
      <c r="P59" s="45"/>
      <c r="Q59" s="75"/>
      <c r="R59" s="52"/>
      <c r="S59" s="45"/>
      <c r="T59" s="53"/>
      <c r="U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</row>
    <row r="60" spans="1:44" ht="12.75" customHeight="1" x14ac:dyDescent="0.2">
      <c r="A60" s="16"/>
      <c r="C60" s="65"/>
      <c r="D60" s="5"/>
      <c r="K60">
        <v>61</v>
      </c>
      <c r="L60" s="45"/>
      <c r="P60" s="45"/>
      <c r="Q60" s="75"/>
      <c r="R60" s="52"/>
      <c r="S60" s="45"/>
      <c r="T60" s="53"/>
      <c r="U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</row>
    <row r="61" spans="1:44" ht="12.75" customHeight="1" x14ac:dyDescent="0.2">
      <c r="A61" s="16"/>
      <c r="C61" s="65"/>
      <c r="D61" s="5"/>
      <c r="K61">
        <v>62</v>
      </c>
      <c r="L61" s="45"/>
      <c r="P61" s="45"/>
      <c r="Q61" s="75"/>
      <c r="R61" s="52"/>
      <c r="S61" s="45"/>
      <c r="T61" s="53"/>
      <c r="U61" s="45"/>
      <c r="V61" s="15" t="s">
        <v>84</v>
      </c>
      <c r="X61" s="47" t="s">
        <v>79</v>
      </c>
      <c r="Y61" s="2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</row>
    <row r="62" spans="1:44" ht="12.75" customHeight="1" x14ac:dyDescent="0.2">
      <c r="A62" s="16"/>
      <c r="C62" s="65"/>
      <c r="D62" s="5"/>
      <c r="K62">
        <v>63</v>
      </c>
      <c r="L62" s="45"/>
      <c r="P62" s="45"/>
      <c r="Q62" s="75"/>
      <c r="R62" s="52"/>
      <c r="S62" s="45"/>
      <c r="T62" s="53"/>
      <c r="U62" s="45"/>
      <c r="W62" s="15" t="s">
        <v>96</v>
      </c>
      <c r="X62" s="47" t="s">
        <v>83</v>
      </c>
      <c r="Y62" s="2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</row>
    <row r="63" spans="1:44" ht="12.75" customHeight="1" x14ac:dyDescent="0.2">
      <c r="A63" s="16"/>
      <c r="C63" s="65"/>
      <c r="D63" s="5"/>
      <c r="K63">
        <v>64</v>
      </c>
      <c r="L63" s="45"/>
      <c r="P63" s="45"/>
      <c r="Q63" s="75"/>
      <c r="R63" s="52"/>
      <c r="S63" s="45"/>
      <c r="T63" s="53"/>
      <c r="U63" s="45"/>
      <c r="X63" s="47" t="s">
        <v>80</v>
      </c>
      <c r="Y63" s="25"/>
      <c r="Z63" s="48"/>
      <c r="AA63" s="47"/>
      <c r="AB63" s="45"/>
      <c r="AC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</row>
    <row r="64" spans="1:44" ht="12.75" customHeight="1" x14ac:dyDescent="0.2">
      <c r="A64" s="16"/>
      <c r="C64" s="65"/>
      <c r="D64" s="5"/>
      <c r="K64">
        <v>65</v>
      </c>
      <c r="L64" s="45"/>
      <c r="P64" s="45"/>
      <c r="Q64" s="75"/>
      <c r="R64" s="52"/>
      <c r="S64" s="45"/>
      <c r="T64" s="53"/>
      <c r="U64" s="45"/>
      <c r="X64" s="16" t="s">
        <v>81</v>
      </c>
      <c r="Y64" s="25"/>
      <c r="Z64" s="48"/>
      <c r="AA64" s="47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5" spans="1:44" ht="12.75" customHeight="1" x14ac:dyDescent="0.2">
      <c r="A65" s="16"/>
      <c r="C65" s="65"/>
      <c r="D65" s="5"/>
      <c r="K65">
        <v>66</v>
      </c>
      <c r="L65" s="45"/>
      <c r="P65" s="45"/>
      <c r="Q65" s="75"/>
      <c r="R65" s="52"/>
      <c r="S65" s="45"/>
      <c r="T65" s="53"/>
      <c r="U65" s="45"/>
      <c r="X65" s="25"/>
      <c r="Y65" s="25"/>
      <c r="Z65" s="48"/>
      <c r="AA65" s="47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</row>
    <row r="66" spans="1:44" ht="12.75" customHeight="1" x14ac:dyDescent="0.2">
      <c r="A66" s="16"/>
      <c r="C66" s="65"/>
      <c r="D66" s="5"/>
      <c r="K66">
        <v>67</v>
      </c>
      <c r="L66" s="45"/>
      <c r="M66" s="45"/>
      <c r="N66" s="45"/>
      <c r="O66" s="45"/>
      <c r="P66" s="45"/>
      <c r="Q66" s="75"/>
      <c r="R66" s="52"/>
      <c r="S66" s="45"/>
      <c r="T66" s="53"/>
      <c r="U66" s="45"/>
      <c r="V66" s="47" t="s">
        <v>85</v>
      </c>
      <c r="W66" s="45"/>
      <c r="X66" s="15" t="s">
        <v>97</v>
      </c>
      <c r="Y66" s="25"/>
      <c r="Z66" s="48"/>
      <c r="AA66" s="47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1:44" ht="12.75" customHeight="1" x14ac:dyDescent="0.2">
      <c r="A67" s="16"/>
      <c r="C67" s="65"/>
      <c r="D67" s="5"/>
      <c r="K67">
        <v>68</v>
      </c>
      <c r="L67" s="45"/>
      <c r="M67" s="45"/>
      <c r="N67" s="45"/>
      <c r="O67" s="45"/>
      <c r="P67" s="45"/>
      <c r="Q67" s="75"/>
      <c r="R67" s="52"/>
      <c r="S67" s="45"/>
      <c r="T67" s="53"/>
      <c r="U67" s="45"/>
      <c r="V67" s="45"/>
      <c r="W67" s="15" t="s">
        <v>96</v>
      </c>
      <c r="X67" s="16" t="s">
        <v>86</v>
      </c>
      <c r="Y67" s="25"/>
      <c r="Z67" s="48"/>
      <c r="AA67" s="47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</row>
    <row r="68" spans="1:44" ht="12.75" customHeight="1" x14ac:dyDescent="0.2">
      <c r="A68" s="16"/>
      <c r="C68" s="65"/>
      <c r="D68" s="5"/>
      <c r="K68">
        <v>69</v>
      </c>
      <c r="L68" s="45"/>
      <c r="M68" s="45"/>
      <c r="N68" s="45"/>
      <c r="O68" s="45"/>
      <c r="P68" s="45"/>
      <c r="Q68" s="75"/>
      <c r="R68" s="52"/>
      <c r="S68" s="45"/>
      <c r="T68" s="53"/>
      <c r="U68" s="45"/>
      <c r="V68" s="45"/>
      <c r="X68" s="16" t="s">
        <v>87</v>
      </c>
      <c r="Y68" s="25"/>
      <c r="Z68" s="48"/>
      <c r="AA68" s="47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</row>
    <row r="69" spans="1:44" ht="12.75" customHeight="1" x14ac:dyDescent="0.2">
      <c r="A69" s="16"/>
      <c r="C69" s="65"/>
      <c r="D69" s="5"/>
      <c r="K69">
        <v>70</v>
      </c>
      <c r="L69" s="45"/>
      <c r="M69" s="45"/>
      <c r="N69" s="45"/>
      <c r="O69" s="45"/>
      <c r="P69" s="45"/>
      <c r="Q69" s="75"/>
      <c r="R69" s="52"/>
      <c r="S69" s="45"/>
      <c r="T69" s="53"/>
      <c r="U69" s="45"/>
      <c r="V69" s="45"/>
      <c r="X69" s="16" t="s">
        <v>88</v>
      </c>
      <c r="Y69" s="25"/>
      <c r="Z69" s="48"/>
      <c r="AA69" s="47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ht="12.75" customHeight="1" x14ac:dyDescent="0.2">
      <c r="A70" s="16"/>
      <c r="C70" s="65"/>
      <c r="D70" s="5"/>
      <c r="K70">
        <v>71</v>
      </c>
      <c r="L70" s="45"/>
      <c r="M70" s="45"/>
      <c r="N70" s="45"/>
      <c r="O70" s="45"/>
      <c r="P70" s="45"/>
      <c r="Q70" s="75"/>
      <c r="R70" s="52"/>
      <c r="S70" s="45"/>
      <c r="T70" s="53"/>
      <c r="U70" s="45"/>
      <c r="V70" s="45"/>
      <c r="Y70" s="25"/>
      <c r="Z70" s="48"/>
      <c r="AA70" s="47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2.75" customHeight="1" x14ac:dyDescent="0.2">
      <c r="A71" s="16"/>
      <c r="C71" s="65"/>
      <c r="D71" s="5"/>
      <c r="K71">
        <v>72</v>
      </c>
      <c r="L71" s="45"/>
      <c r="M71" s="45"/>
      <c r="N71" s="45"/>
      <c r="O71" s="45"/>
      <c r="P71" s="45"/>
      <c r="Q71" s="75"/>
      <c r="R71" s="52"/>
      <c r="S71" s="45"/>
      <c r="T71" s="53"/>
      <c r="U71" s="45"/>
      <c r="V71" s="47" t="s">
        <v>89</v>
      </c>
      <c r="W71" s="45"/>
      <c r="X71" s="25"/>
      <c r="Y71" s="2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</row>
    <row r="72" spans="1:44" ht="12.75" customHeight="1" x14ac:dyDescent="0.2">
      <c r="A72" s="16"/>
      <c r="C72" s="65"/>
      <c r="D72" s="5"/>
      <c r="K72">
        <v>73</v>
      </c>
      <c r="L72" s="45"/>
      <c r="M72" s="45"/>
      <c r="N72" s="45"/>
      <c r="O72" s="45"/>
      <c r="P72" s="45"/>
      <c r="Q72" s="75"/>
      <c r="R72" s="52"/>
      <c r="S72" s="45"/>
      <c r="T72" s="53"/>
      <c r="U72" s="45"/>
      <c r="V72" s="47" t="s">
        <v>90</v>
      </c>
      <c r="W72" s="45"/>
      <c r="X72" s="25"/>
      <c r="Y72" s="2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</row>
    <row r="73" spans="1:44" ht="12.75" customHeight="1" x14ac:dyDescent="0.2">
      <c r="A73" s="16"/>
      <c r="C73" s="65"/>
      <c r="D73" s="5"/>
      <c r="K73">
        <v>74</v>
      </c>
      <c r="L73" s="45"/>
      <c r="M73" s="45"/>
      <c r="N73" s="45"/>
      <c r="O73" s="45"/>
      <c r="P73" s="45"/>
      <c r="Q73" s="75"/>
      <c r="R73" s="52"/>
      <c r="S73" s="45"/>
      <c r="T73" s="53"/>
      <c r="U73" s="45"/>
      <c r="V73" s="45"/>
      <c r="W73" s="45"/>
      <c r="X73" s="25"/>
      <c r="Y73" s="2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</row>
    <row r="74" spans="1:44" ht="12.75" customHeight="1" x14ac:dyDescent="0.2">
      <c r="A74" s="16"/>
      <c r="C74" s="65"/>
      <c r="D74" s="5"/>
      <c r="K74">
        <v>75</v>
      </c>
      <c r="L74" s="45"/>
      <c r="M74" s="45"/>
      <c r="N74" s="45"/>
      <c r="O74" s="45"/>
      <c r="P74" s="45"/>
      <c r="Q74" s="75"/>
      <c r="R74" s="52"/>
      <c r="S74" s="45"/>
      <c r="T74" s="53"/>
      <c r="U74" s="45"/>
      <c r="V74" s="47" t="s">
        <v>92</v>
      </c>
      <c r="W74" s="45"/>
      <c r="X74" s="47" t="s">
        <v>93</v>
      </c>
      <c r="Y74" s="25"/>
      <c r="Z74" s="48"/>
      <c r="AA74" s="47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</row>
    <row r="75" spans="1:44" ht="12.75" customHeight="1" x14ac:dyDescent="0.2">
      <c r="A75" s="16"/>
      <c r="C75" s="65"/>
      <c r="D75" s="5"/>
      <c r="K75">
        <v>76</v>
      </c>
      <c r="L75" s="45"/>
      <c r="M75" s="45"/>
      <c r="N75" s="45"/>
      <c r="O75" s="45"/>
      <c r="P75" s="45"/>
      <c r="Q75" s="75"/>
      <c r="R75" s="52"/>
      <c r="S75" s="45"/>
      <c r="T75" s="53"/>
      <c r="U75" s="45"/>
      <c r="V75" s="45"/>
      <c r="X75" s="15" t="s">
        <v>98</v>
      </c>
      <c r="Y75" s="25"/>
      <c r="Z75" s="48"/>
      <c r="AA75" s="47"/>
      <c r="AB75" s="45"/>
      <c r="AC75" s="45"/>
      <c r="AD75" s="45"/>
      <c r="AE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</row>
    <row r="76" spans="1:44" ht="12.75" customHeight="1" x14ac:dyDescent="0.2">
      <c r="A76" s="16"/>
      <c r="C76" s="65"/>
      <c r="D76" s="5"/>
      <c r="K76">
        <v>77</v>
      </c>
      <c r="L76" s="45"/>
      <c r="M76" s="45"/>
      <c r="N76" s="45"/>
      <c r="O76" s="45"/>
      <c r="P76" s="45"/>
      <c r="Q76" s="75"/>
      <c r="R76" s="52"/>
      <c r="S76" s="45"/>
      <c r="T76" s="53"/>
      <c r="U76" s="45"/>
      <c r="V76" s="45"/>
      <c r="W76" s="15" t="s">
        <v>96</v>
      </c>
      <c r="X76" s="47" t="s">
        <v>95</v>
      </c>
      <c r="Y76" s="25"/>
      <c r="Z76" s="48"/>
      <c r="AA76" s="47"/>
      <c r="AB76" s="45"/>
      <c r="AC76" s="45"/>
      <c r="AD76" s="45"/>
      <c r="AE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</row>
    <row r="77" spans="1:44" ht="12.75" customHeight="1" x14ac:dyDescent="0.2">
      <c r="A77" s="16"/>
      <c r="C77" s="65"/>
      <c r="D77" s="5"/>
      <c r="K77">
        <v>78</v>
      </c>
      <c r="L77" s="45"/>
      <c r="M77" s="45"/>
      <c r="N77" s="45"/>
      <c r="O77" s="45"/>
      <c r="P77" s="45"/>
      <c r="Q77" s="75"/>
      <c r="R77" s="52"/>
      <c r="S77" s="45"/>
      <c r="T77" s="53"/>
      <c r="U77" s="45"/>
      <c r="V77" s="45"/>
      <c r="X77" s="47" t="s">
        <v>94</v>
      </c>
      <c r="Y77" s="25"/>
      <c r="Z77" s="48"/>
      <c r="AA77" s="47"/>
      <c r="AB77" s="45"/>
      <c r="AC77" s="45"/>
      <c r="AD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</row>
    <row r="78" spans="1:44" ht="12.75" customHeight="1" x14ac:dyDescent="0.2">
      <c r="A78" s="16"/>
      <c r="C78" s="65"/>
      <c r="D78" s="5"/>
      <c r="K78">
        <v>79</v>
      </c>
      <c r="L78" s="45"/>
      <c r="M78" s="45"/>
      <c r="N78" s="45"/>
      <c r="O78" s="45"/>
      <c r="P78" s="45"/>
      <c r="Q78" s="75"/>
      <c r="R78" s="52"/>
      <c r="S78" s="45"/>
      <c r="T78" s="53"/>
      <c r="U78" s="45"/>
      <c r="X78" s="16" t="s">
        <v>99</v>
      </c>
      <c r="Z78" s="48"/>
      <c r="AA78" s="47"/>
      <c r="AB78" s="45"/>
      <c r="AC78" s="45"/>
      <c r="AD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</row>
    <row r="79" spans="1:44" ht="12.75" customHeight="1" x14ac:dyDescent="0.2">
      <c r="A79" s="16"/>
      <c r="C79" s="65"/>
      <c r="D79" s="5"/>
      <c r="K79">
        <v>80</v>
      </c>
      <c r="L79" s="45"/>
      <c r="M79" s="45"/>
      <c r="N79" s="45"/>
      <c r="O79" s="45"/>
      <c r="P79" s="45"/>
      <c r="Q79" s="75"/>
      <c r="R79" s="52"/>
      <c r="S79" s="45"/>
      <c r="T79" s="53"/>
      <c r="U79" s="45"/>
      <c r="V79" s="45"/>
      <c r="W79" s="45"/>
      <c r="X79" s="25"/>
      <c r="Y79" s="25"/>
      <c r="Z79" s="48"/>
      <c r="AA79" s="47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</row>
    <row r="80" spans="1:44" ht="12.75" customHeight="1" x14ac:dyDescent="0.2">
      <c r="A80" s="16"/>
      <c r="C80" s="65"/>
      <c r="D80" s="5"/>
      <c r="K80">
        <v>81</v>
      </c>
      <c r="L80" s="45"/>
      <c r="M80" s="45"/>
      <c r="N80" s="45"/>
      <c r="O80" s="45"/>
      <c r="P80" s="45"/>
      <c r="Q80" s="75"/>
      <c r="R80" s="52"/>
      <c r="S80" s="45"/>
      <c r="T80" s="53"/>
      <c r="U80" s="45"/>
      <c r="V80" s="47" t="s">
        <v>113</v>
      </c>
      <c r="W80" s="45"/>
      <c r="X80" s="185" t="s">
        <v>121</v>
      </c>
      <c r="Y80" s="25"/>
      <c r="Z80" s="48"/>
      <c r="AA80" s="47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</row>
    <row r="81" spans="1:44" ht="12.75" customHeight="1" x14ac:dyDescent="0.2">
      <c r="A81" s="16"/>
      <c r="C81" s="65"/>
      <c r="D81" s="5"/>
      <c r="K81">
        <v>82</v>
      </c>
      <c r="L81" s="45"/>
      <c r="M81" s="45"/>
      <c r="N81" s="45"/>
      <c r="O81" s="45"/>
      <c r="P81" s="45"/>
      <c r="Q81" s="75"/>
      <c r="R81" s="52"/>
      <c r="S81" s="45"/>
      <c r="T81" s="53"/>
      <c r="U81" s="45"/>
      <c r="V81" s="45"/>
      <c r="W81" s="47" t="s">
        <v>96</v>
      </c>
      <c r="X81" s="185" t="s">
        <v>116</v>
      </c>
      <c r="Y81" s="185"/>
      <c r="Z81" s="48"/>
      <c r="AA81" s="47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</row>
    <row r="82" spans="1:44" ht="12.75" customHeight="1" x14ac:dyDescent="0.2">
      <c r="A82" s="16"/>
      <c r="C82" s="65"/>
      <c r="D82" s="5"/>
      <c r="K82">
        <v>83</v>
      </c>
      <c r="L82" s="45"/>
      <c r="M82" s="45"/>
      <c r="N82" s="45"/>
      <c r="O82" s="45"/>
      <c r="P82" s="45"/>
      <c r="Q82" s="75"/>
      <c r="R82" s="52"/>
      <c r="S82" s="45"/>
      <c r="T82" s="53"/>
      <c r="U82" s="45"/>
      <c r="V82" s="45"/>
      <c r="X82" s="15" t="s">
        <v>119</v>
      </c>
      <c r="Y82" s="25"/>
      <c r="Z82" s="48"/>
      <c r="AA82" s="47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</row>
    <row r="83" spans="1:44" ht="12.75" customHeight="1" x14ac:dyDescent="0.2">
      <c r="A83" s="16"/>
      <c r="C83" s="65"/>
      <c r="D83" s="5"/>
      <c r="K83">
        <v>84</v>
      </c>
      <c r="L83" s="45"/>
      <c r="M83" s="45"/>
      <c r="N83" s="45"/>
      <c r="O83" s="45"/>
      <c r="P83" s="45"/>
      <c r="Q83" s="75"/>
      <c r="R83" s="52"/>
      <c r="S83" s="45"/>
      <c r="T83" s="53"/>
      <c r="U83" s="45"/>
      <c r="V83" s="45"/>
      <c r="W83" s="45"/>
      <c r="X83" s="185" t="s">
        <v>120</v>
      </c>
      <c r="Y83" s="25"/>
      <c r="Z83" s="48"/>
      <c r="AA83" s="47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</row>
    <row r="84" spans="1:44" ht="12.75" customHeight="1" x14ac:dyDescent="0.2">
      <c r="A84" s="16"/>
      <c r="C84" s="65"/>
      <c r="D84" s="5"/>
      <c r="K84">
        <v>85</v>
      </c>
      <c r="L84" s="45"/>
      <c r="M84" s="45"/>
      <c r="N84" s="45"/>
      <c r="O84" s="45"/>
      <c r="P84" s="45"/>
      <c r="Q84" s="75"/>
      <c r="R84" s="52"/>
      <c r="S84" s="45"/>
      <c r="T84" s="53"/>
      <c r="U84" s="45"/>
      <c r="V84" s="45"/>
      <c r="Y84" s="185" t="s">
        <v>122</v>
      </c>
      <c r="Z84" s="48"/>
      <c r="AA84" s="47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</row>
    <row r="85" spans="1:44" ht="12.75" customHeight="1" x14ac:dyDescent="0.2">
      <c r="A85" s="16"/>
      <c r="C85" s="65"/>
      <c r="D85" s="5"/>
      <c r="K85">
        <v>86</v>
      </c>
      <c r="L85" s="45"/>
      <c r="M85" s="45"/>
      <c r="N85" s="45"/>
      <c r="O85" s="45"/>
      <c r="P85" s="45"/>
      <c r="Q85" s="75"/>
      <c r="R85" s="52"/>
      <c r="S85" s="45"/>
      <c r="T85" s="53"/>
      <c r="U85" s="45"/>
      <c r="V85" s="45"/>
      <c r="W85" s="105" t="s">
        <v>117</v>
      </c>
      <c r="X85" s="185" t="s">
        <v>118</v>
      </c>
      <c r="Y85" s="25"/>
      <c r="Z85" s="48"/>
      <c r="AA85" s="47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</row>
    <row r="86" spans="1:44" ht="12.75" customHeight="1" x14ac:dyDescent="0.2">
      <c r="A86" s="16"/>
      <c r="C86" s="65"/>
      <c r="D86" s="5"/>
      <c r="K86">
        <v>87</v>
      </c>
      <c r="L86" s="45"/>
      <c r="M86" s="45"/>
      <c r="N86" s="45"/>
      <c r="O86" s="45"/>
      <c r="P86" s="45"/>
      <c r="Q86" s="75"/>
      <c r="R86" s="52"/>
      <c r="S86" s="45"/>
      <c r="T86" s="53"/>
      <c r="U86" s="45"/>
      <c r="V86" s="45"/>
      <c r="W86" s="45"/>
      <c r="X86" s="25"/>
      <c r="Y86" s="25"/>
      <c r="Z86" s="48"/>
      <c r="AA86" s="4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</row>
    <row r="87" spans="1:44" ht="12.75" customHeight="1" x14ac:dyDescent="0.2">
      <c r="A87" s="16"/>
      <c r="C87" s="65"/>
      <c r="D87" s="5"/>
      <c r="K87">
        <v>88</v>
      </c>
      <c r="L87" s="45"/>
      <c r="M87" s="45"/>
      <c r="N87" s="45"/>
      <c r="O87" s="45"/>
      <c r="P87" s="45"/>
      <c r="Q87" s="75"/>
      <c r="R87" s="52"/>
      <c r="S87" s="45"/>
      <c r="T87" s="53"/>
      <c r="U87" s="45"/>
      <c r="V87" s="45"/>
      <c r="W87" s="45"/>
      <c r="X87" s="25"/>
      <c r="Y87" s="25"/>
      <c r="Z87" s="48"/>
      <c r="AA87" s="47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</row>
    <row r="88" spans="1:44" ht="12.75" customHeight="1" x14ac:dyDescent="0.2">
      <c r="A88" s="16"/>
      <c r="C88" s="65"/>
      <c r="D88" s="5"/>
      <c r="K88">
        <v>89</v>
      </c>
      <c r="L88" s="45"/>
      <c r="M88" s="45"/>
      <c r="N88" s="45"/>
      <c r="O88" s="45"/>
      <c r="P88" s="45"/>
      <c r="Q88" s="75"/>
      <c r="R88" s="52"/>
      <c r="S88" s="45"/>
      <c r="T88" s="53"/>
      <c r="U88" s="45"/>
      <c r="V88" s="45"/>
      <c r="W88" s="45"/>
      <c r="X88" s="25"/>
      <c r="Y88" s="25"/>
      <c r="Z88" s="48"/>
      <c r="AA88" s="47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</row>
    <row r="89" spans="1:44" ht="12.75" customHeight="1" x14ac:dyDescent="0.2">
      <c r="A89" s="16"/>
      <c r="C89" s="65"/>
      <c r="D89" s="5"/>
      <c r="K89">
        <v>90</v>
      </c>
      <c r="L89" s="45"/>
      <c r="M89" s="45"/>
      <c r="N89" s="45"/>
      <c r="O89" s="45"/>
      <c r="P89" s="45"/>
      <c r="Q89" s="75"/>
      <c r="R89" s="52"/>
      <c r="S89" s="45"/>
      <c r="T89" s="53"/>
      <c r="U89" s="45"/>
      <c r="V89" s="45"/>
      <c r="W89" s="45"/>
      <c r="X89" s="25"/>
      <c r="Y89" s="25"/>
      <c r="Z89" s="48"/>
      <c r="AA89" s="47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</row>
    <row r="90" spans="1:44" ht="12.75" customHeight="1" x14ac:dyDescent="0.2">
      <c r="A90" s="16"/>
      <c r="C90" s="65"/>
      <c r="D90" s="5"/>
      <c r="K90">
        <v>91</v>
      </c>
      <c r="L90" s="45"/>
      <c r="M90" s="45"/>
      <c r="N90" s="45"/>
      <c r="O90" s="45"/>
      <c r="P90" s="45"/>
      <c r="Q90" s="75"/>
      <c r="R90" s="52"/>
      <c r="S90" s="45"/>
      <c r="T90" s="53"/>
      <c r="U90" s="45"/>
      <c r="V90" s="45"/>
      <c r="W90" s="45"/>
      <c r="X90" s="25"/>
      <c r="Y90" s="25"/>
      <c r="Z90" s="48"/>
      <c r="AA90" s="47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</row>
    <row r="91" spans="1:44" ht="12.75" customHeight="1" x14ac:dyDescent="0.2">
      <c r="A91" s="16"/>
      <c r="C91" s="65"/>
      <c r="D91" s="5"/>
      <c r="K91">
        <v>92</v>
      </c>
      <c r="L91" s="45"/>
      <c r="M91" s="45"/>
      <c r="N91" s="45"/>
      <c r="O91" s="45"/>
      <c r="P91" s="45"/>
      <c r="Q91" s="75"/>
      <c r="R91" s="52"/>
      <c r="S91" s="45"/>
      <c r="T91" s="53"/>
      <c r="U91" s="45"/>
      <c r="V91" s="45"/>
      <c r="W91" s="45"/>
      <c r="X91" s="25"/>
      <c r="Y91" s="25"/>
      <c r="Z91" s="48"/>
      <c r="AA91" s="47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</row>
    <row r="92" spans="1:44" ht="12.75" customHeight="1" x14ac:dyDescent="0.2">
      <c r="A92" s="16"/>
      <c r="C92" s="65"/>
      <c r="D92" s="5"/>
      <c r="K92">
        <v>93</v>
      </c>
      <c r="L92" s="45"/>
      <c r="M92" s="45"/>
      <c r="N92" s="45"/>
      <c r="O92" s="45"/>
      <c r="P92" s="45"/>
      <c r="Q92" s="75"/>
      <c r="R92" s="52"/>
      <c r="S92" s="45"/>
      <c r="T92" s="53"/>
      <c r="U92" s="45"/>
      <c r="V92" s="45"/>
      <c r="W92" s="45"/>
      <c r="X92" s="25"/>
      <c r="Y92" s="25"/>
      <c r="Z92" s="48"/>
      <c r="AA92" s="47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</row>
    <row r="93" spans="1:44" ht="12.75" customHeight="1" x14ac:dyDescent="0.2">
      <c r="A93" s="16"/>
      <c r="C93" s="65"/>
      <c r="D93" s="5"/>
      <c r="K93">
        <v>94</v>
      </c>
      <c r="L93" s="45"/>
      <c r="M93" s="45"/>
      <c r="N93" s="45"/>
      <c r="O93" s="45"/>
      <c r="P93" s="45"/>
      <c r="Q93" s="75"/>
      <c r="R93" s="52"/>
      <c r="S93" s="45"/>
      <c r="T93" s="53"/>
      <c r="U93" s="45"/>
      <c r="V93" s="48"/>
      <c r="W93" s="48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</row>
    <row r="94" spans="1:44" ht="12.75" customHeight="1" x14ac:dyDescent="0.2">
      <c r="A94" s="16"/>
      <c r="C94" s="65"/>
      <c r="D94" s="5"/>
      <c r="K94">
        <v>95</v>
      </c>
      <c r="L94" s="45"/>
      <c r="M94" s="45"/>
      <c r="N94" s="45"/>
      <c r="O94" s="45"/>
      <c r="P94" s="45"/>
      <c r="Q94" s="75"/>
      <c r="R94" s="52"/>
      <c r="S94" s="45"/>
      <c r="T94" s="53"/>
      <c r="U94" s="45"/>
      <c r="Y94" s="45"/>
      <c r="Z94" s="47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</row>
    <row r="95" spans="1:44" ht="12.75" customHeight="1" x14ac:dyDescent="0.2">
      <c r="A95" s="16"/>
      <c r="C95" s="65"/>
      <c r="D95" s="5"/>
      <c r="K95">
        <v>96</v>
      </c>
      <c r="L95" s="45"/>
      <c r="M95" s="45"/>
      <c r="N95" s="45"/>
      <c r="O95" s="45"/>
      <c r="P95" s="45"/>
      <c r="Q95" s="75"/>
      <c r="R95" s="52"/>
      <c r="S95" s="45"/>
      <c r="T95" s="53"/>
      <c r="U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</row>
    <row r="96" spans="1:44" ht="12.75" customHeight="1" x14ac:dyDescent="0.2">
      <c r="A96" s="16"/>
      <c r="C96" s="65"/>
      <c r="D96" s="5"/>
      <c r="K96">
        <v>97</v>
      </c>
      <c r="L96" s="45"/>
      <c r="M96" s="45"/>
      <c r="N96" s="45"/>
      <c r="O96" s="45"/>
      <c r="P96" s="45"/>
      <c r="Q96" s="75"/>
      <c r="R96" s="52"/>
      <c r="S96" s="45"/>
      <c r="T96" s="53"/>
      <c r="U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</row>
    <row r="97" spans="1:44" ht="12.75" customHeight="1" x14ac:dyDescent="0.2">
      <c r="A97" s="36" t="s">
        <v>59</v>
      </c>
      <c r="B97" s="4" t="s">
        <v>60</v>
      </c>
      <c r="F97" s="36" t="s">
        <v>59</v>
      </c>
      <c r="G97" s="4" t="s">
        <v>60</v>
      </c>
      <c r="K97">
        <v>98</v>
      </c>
      <c r="L97" s="45"/>
      <c r="M97" s="45"/>
      <c r="N97" s="45"/>
      <c r="O97" s="45"/>
      <c r="P97" s="45"/>
      <c r="Q97" s="75"/>
      <c r="R97" s="52"/>
      <c r="S97" s="45"/>
      <c r="T97" s="53"/>
      <c r="U97" s="45"/>
      <c r="V97" s="1"/>
      <c r="W97" s="1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</row>
    <row r="98" spans="1:44" ht="12.75" customHeight="1" x14ac:dyDescent="0.2">
      <c r="A98" s="10" t="s">
        <v>53</v>
      </c>
      <c r="B98" s="88" t="str">
        <f ca="1">_xlfn.FORMULATEXT(B104)</f>
        <v>=LOGNORM.DIST(A104,$H$4,$H$7,0)</v>
      </c>
      <c r="F98" s="10" t="s">
        <v>56</v>
      </c>
      <c r="G98" s="97" t="str">
        <f ca="1">_xlfn.FORMULATEXT(G104)</f>
        <v>=LOGNORM.DIST(A104,H$16,H$19,0)</v>
      </c>
      <c r="K98">
        <v>99</v>
      </c>
      <c r="L98" s="45"/>
      <c r="M98" s="45"/>
      <c r="N98" s="45"/>
      <c r="O98" s="45"/>
      <c r="P98" s="45"/>
      <c r="Q98" s="75"/>
      <c r="R98" s="52"/>
      <c r="S98" s="45"/>
      <c r="T98" s="53"/>
      <c r="U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</row>
    <row r="99" spans="1:44" ht="12.75" customHeight="1" x14ac:dyDescent="0.2">
      <c r="A99" s="10" t="s">
        <v>54</v>
      </c>
      <c r="B99" s="88" t="str">
        <f ca="1">_xlfn.FORMULATEXT(C104)</f>
        <v>=B104/$C$8</v>
      </c>
      <c r="F99" s="21" t="s">
        <v>57</v>
      </c>
      <c r="G99" s="97" t="str">
        <f ca="1">_xlfn.FORMULATEXT(H104)</f>
        <v>=G104/C$20</v>
      </c>
      <c r="K99">
        <v>100</v>
      </c>
      <c r="L99" s="45"/>
      <c r="M99" s="45"/>
      <c r="N99" s="45"/>
      <c r="O99" s="45"/>
      <c r="P99" s="45"/>
      <c r="Q99" s="75"/>
      <c r="R99" s="52"/>
      <c r="S99" s="45"/>
      <c r="T99" s="53"/>
      <c r="U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</row>
    <row r="100" spans="1:44" ht="12.75" customHeight="1" x14ac:dyDescent="0.2">
      <c r="A100" s="10" t="s">
        <v>55</v>
      </c>
      <c r="B100" s="88" t="str">
        <f ca="1">_xlfn.FORMULATEXT(D104)</f>
        <v>=LOGNORM.DIST(A104,H$4,H$7,1)</v>
      </c>
      <c r="F100" s="21" t="s">
        <v>58</v>
      </c>
      <c r="G100" s="97" t="str">
        <f ca="1">_xlfn.FORMULATEXT(I104)</f>
        <v>=LOGNORM.DIST(A104,H$16,H$19,1)</v>
      </c>
      <c r="K100">
        <v>101</v>
      </c>
      <c r="L100" s="45"/>
      <c r="M100" s="45"/>
      <c r="N100" s="45"/>
      <c r="O100" s="45"/>
      <c r="P100" s="45"/>
      <c r="Q100" s="75"/>
      <c r="R100" s="52"/>
      <c r="S100" s="45"/>
      <c r="T100" s="53"/>
      <c r="U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</row>
    <row r="101" spans="1:44" ht="12.75" customHeight="1" x14ac:dyDescent="0.2">
      <c r="A101" s="107" t="s">
        <v>5</v>
      </c>
      <c r="B101" s="108" t="s">
        <v>6</v>
      </c>
      <c r="C101" s="109" t="s">
        <v>7</v>
      </c>
      <c r="D101" s="110" t="s">
        <v>8</v>
      </c>
      <c r="E101" s="108" t="s">
        <v>9</v>
      </c>
      <c r="F101" s="108" t="s">
        <v>10</v>
      </c>
      <c r="G101" s="108" t="s">
        <v>11</v>
      </c>
      <c r="H101" s="108" t="s">
        <v>12</v>
      </c>
      <c r="I101" s="108" t="s">
        <v>13</v>
      </c>
      <c r="J101" s="108" t="s">
        <v>23</v>
      </c>
      <c r="K101">
        <v>102</v>
      </c>
      <c r="L101" s="45"/>
      <c r="P101" s="47"/>
      <c r="Q101" s="43"/>
      <c r="R101" s="45"/>
      <c r="S101" s="45"/>
      <c r="T101" s="25"/>
      <c r="U101" s="25"/>
      <c r="AH101" s="47"/>
      <c r="AI101" s="45"/>
      <c r="AJ101" s="45"/>
      <c r="AK101" s="45"/>
      <c r="AL101" s="45"/>
      <c r="AM101" s="45"/>
      <c r="AN101" s="45"/>
      <c r="AO101" s="45"/>
    </row>
    <row r="102" spans="1:44" ht="13.5" thickBot="1" x14ac:dyDescent="0.25">
      <c r="B102" s="32" t="s">
        <v>24</v>
      </c>
      <c r="C102" s="19"/>
      <c r="F102" s="42"/>
      <c r="G102" s="4" t="s">
        <v>52</v>
      </c>
      <c r="I102" s="45"/>
      <c r="J102" s="45"/>
      <c r="K102">
        <v>103</v>
      </c>
      <c r="S102" s="45"/>
      <c r="T102" s="46"/>
      <c r="AH102" s="47"/>
      <c r="AI102" s="45"/>
      <c r="AJ102" s="45"/>
      <c r="AK102" s="45"/>
      <c r="AL102" s="45"/>
      <c r="AM102" s="45"/>
      <c r="AN102" s="45"/>
      <c r="AO102" s="45"/>
    </row>
    <row r="103" spans="1:44" x14ac:dyDescent="0.2">
      <c r="A103" s="9" t="s">
        <v>14</v>
      </c>
      <c r="B103" s="33" t="s">
        <v>50</v>
      </c>
      <c r="C103" s="34" t="s">
        <v>3</v>
      </c>
      <c r="D103" s="35" t="s">
        <v>51</v>
      </c>
      <c r="E103" s="36"/>
      <c r="F103" s="37"/>
      <c r="G103" s="37" t="s">
        <v>44</v>
      </c>
      <c r="H103" s="37" t="s">
        <v>43</v>
      </c>
      <c r="I103" s="37" t="s">
        <v>45</v>
      </c>
      <c r="K103">
        <v>104</v>
      </c>
      <c r="AH103" s="15"/>
    </row>
    <row r="104" spans="1:44" x14ac:dyDescent="0.2">
      <c r="A104" s="13">
        <v>1</v>
      </c>
      <c r="B104" s="11">
        <f>_xlfn.LOGNORM.DIST(A104,$H$4,$H$7,0)</f>
        <v>7.9788526276905687E-8</v>
      </c>
      <c r="C104" s="92">
        <f>B104/$C$8</f>
        <v>4.9681108023063167E-6</v>
      </c>
      <c r="D104" s="93">
        <f>_xlfn.LOGNORM.DIST(A104,H$4,H$7,1)</f>
        <v>9.3810911961786662E-9</v>
      </c>
      <c r="E104" s="22"/>
      <c r="F104" s="44"/>
      <c r="G104" s="58">
        <f>_xlfn.LOGNORM.DIST(A104,H$16,H$19,0)</f>
        <v>1.375664246153548E-9</v>
      </c>
      <c r="H104" s="89">
        <f>G104/C$20</f>
        <v>1.3617695015773465E-7</v>
      </c>
      <c r="I104" s="89">
        <f>_xlfn.LOGNORM.DIST(A104,H$16,H$19,1)</f>
        <v>1.4509773203135723E-10</v>
      </c>
      <c r="K104">
        <v>105</v>
      </c>
      <c r="Z104" s="15"/>
      <c r="AH104" s="15"/>
    </row>
    <row r="105" spans="1:44" x14ac:dyDescent="0.2">
      <c r="A105" s="13">
        <v>2</v>
      </c>
      <c r="B105" s="11">
        <f>_xlfn.LOGNORM.DIST(A105,$H$4,$H$7,0)</f>
        <v>7.2762959848240791E-6</v>
      </c>
      <c r="C105" s="92">
        <f>B105/$C$8</f>
        <v>4.5306570217284271E-4</v>
      </c>
      <c r="D105" s="93">
        <f>_xlfn.LOGNORM.DIST(A105,$H$4,$H$7,1)</f>
        <v>2.0619989772098591E-6</v>
      </c>
      <c r="E105" s="22"/>
      <c r="F105" s="44"/>
      <c r="G105" s="58">
        <f>_xlfn.LOGNORM.DIST(A105,H$16,H$19,0)</f>
        <v>2.509067580973819E-7</v>
      </c>
      <c r="H105" s="89">
        <f>G105/C$20</f>
        <v>2.4837250213634073E-5</v>
      </c>
      <c r="I105" s="89">
        <f>_xlfn.LOGNORM.DIST(A105,H$16,H$19,1)</f>
        <v>6.2538133428086792E-8</v>
      </c>
      <c r="K105">
        <v>106</v>
      </c>
      <c r="P105" s="24"/>
      <c r="Q105" s="30"/>
      <c r="R105" s="30"/>
      <c r="T105" s="41"/>
      <c r="U105" s="41"/>
      <c r="AH105" s="15"/>
    </row>
    <row r="106" spans="1:44" x14ac:dyDescent="0.2">
      <c r="A106" s="13">
        <v>3</v>
      </c>
      <c r="B106" s="11">
        <f t="shared" ref="B106:B115" si="49">_xlfn.LOGNORM.DIST(A106,$H$4,$H$7,0)</f>
        <v>6.3063098449031116E-5</v>
      </c>
      <c r="C106" s="92">
        <f t="shared" ref="C106:C115" si="50">B106/$C$8</f>
        <v>3.926685643299347E-3</v>
      </c>
      <c r="D106" s="93">
        <f t="shared" ref="D106:D115" si="51">_xlfn.LOGNORM.DIST(A106,$H$4,$H$7,1)</f>
        <v>3.0419166494351717E-5</v>
      </c>
      <c r="E106" s="22"/>
      <c r="F106" s="44"/>
      <c r="G106" s="58">
        <f>_xlfn.LOGNORM.DIST(A106,H$16,H$19,0)</f>
        <v>3.261884402536088E-6</v>
      </c>
      <c r="H106" s="89">
        <f>G106/C$20</f>
        <v>3.2289380998775285E-4</v>
      </c>
      <c r="I106" s="89">
        <f>_xlfn.LOGNORM.DIST(A106,H$16,H$19,1)</f>
        <v>1.3632270816721007E-6</v>
      </c>
      <c r="K106">
        <v>107</v>
      </c>
      <c r="P106" s="24"/>
      <c r="Q106" s="30"/>
      <c r="R106" s="30"/>
      <c r="AH106" s="15"/>
    </row>
    <row r="107" spans="1:44" x14ac:dyDescent="0.2">
      <c r="A107" s="13">
        <v>4</v>
      </c>
      <c r="B107" s="11">
        <f t="shared" si="49"/>
        <v>2.3539716982309958E-4</v>
      </c>
      <c r="C107" s="92">
        <f t="shared" si="50"/>
        <v>1.465723552997838E-2</v>
      </c>
      <c r="D107" s="93">
        <f t="shared" si="51"/>
        <v>1.6723748844553493E-4</v>
      </c>
      <c r="E107" s="22"/>
      <c r="F107" s="44"/>
      <c r="G107" s="58">
        <f>_xlfn.LOGNORM.DIST(A107,H$16,H$19,0)</f>
        <v>1.6234287574006889E-5</v>
      </c>
      <c r="H107" s="89">
        <f>G107/C$20</f>
        <v>1.6070314947802392E-3</v>
      </c>
      <c r="I107" s="89">
        <f>_xlfn.LOGNORM.DIST(A107,H$16,H$19,1)</f>
        <v>9.8657758544921104E-6</v>
      </c>
      <c r="K107">
        <v>108</v>
      </c>
      <c r="P107" s="24"/>
      <c r="Q107" s="30"/>
      <c r="R107" s="30"/>
      <c r="AH107" s="15"/>
    </row>
    <row r="108" spans="1:44" x14ac:dyDescent="0.2">
      <c r="A108" s="13">
        <v>5</v>
      </c>
      <c r="B108" s="11">
        <f t="shared" si="49"/>
        <v>5.782403731304979E-4</v>
      </c>
      <c r="C108" s="92">
        <f t="shared" si="50"/>
        <v>3.600470366013974E-2</v>
      </c>
      <c r="D108" s="93">
        <f t="shared" si="51"/>
        <v>5.584439373701529E-4</v>
      </c>
      <c r="E108" s="22"/>
      <c r="F108" s="44"/>
      <c r="G108" s="58">
        <f>_xlfn.LOGNORM.DIST(A108,H$16,H$19,0)</f>
        <v>4.9848308028491346E-5</v>
      </c>
      <c r="H108" s="89">
        <f>G108/C$20</f>
        <v>4.9344820706240782E-3</v>
      </c>
      <c r="I108" s="89">
        <f>_xlfn.LOGNORM.DIST(A108,H$16,H$19,1)</f>
        <v>4.0710098464627844E-5</v>
      </c>
      <c r="K108">
        <v>109</v>
      </c>
      <c r="P108" s="24"/>
      <c r="Q108" s="30"/>
      <c r="R108" s="30"/>
      <c r="AH108" s="15"/>
    </row>
    <row r="109" spans="1:44" x14ac:dyDescent="0.2">
      <c r="A109" s="13">
        <v>7</v>
      </c>
      <c r="B109" s="11">
        <f t="shared" si="49"/>
        <v>1.8299811163617113E-3</v>
      </c>
      <c r="C109" s="92">
        <f t="shared" si="50"/>
        <v>0.11394556807154221</v>
      </c>
      <c r="D109" s="93">
        <f t="shared" si="51"/>
        <v>2.8450306728841431E-3</v>
      </c>
      <c r="E109" s="22"/>
      <c r="F109" s="44"/>
      <c r="G109" s="58">
        <f>_xlfn.LOGNORM.DIST(A109,H$16,H$19,0)</f>
        <v>2.2085978990572387E-4</v>
      </c>
      <c r="H109" s="89">
        <f>G109/C$20</f>
        <v>2.1862902002384749E-2</v>
      </c>
      <c r="I109" s="89">
        <f>_xlfn.LOGNORM.DIST(A109,H$16,H$19,1)</f>
        <v>2.8446329271193801E-4</v>
      </c>
      <c r="K109">
        <v>110</v>
      </c>
      <c r="O109" s="24"/>
      <c r="P109" s="24"/>
      <c r="Q109" s="30"/>
      <c r="R109" s="30"/>
      <c r="AH109" s="15"/>
    </row>
    <row r="110" spans="1:44" x14ac:dyDescent="0.2">
      <c r="A110" s="13">
        <v>8</v>
      </c>
      <c r="B110" s="11">
        <f t="shared" si="49"/>
        <v>2.7015504598717349E-3</v>
      </c>
      <c r="C110" s="92">
        <f t="shared" si="50"/>
        <v>0.16821468761165936</v>
      </c>
      <c r="D110" s="93">
        <f t="shared" si="51"/>
        <v>5.099439836209323E-3</v>
      </c>
      <c r="E110" s="22"/>
      <c r="F110" s="44"/>
      <c r="G110" s="58">
        <f>_xlfn.LOGNORM.DIST(A110,H$16,H$19,0)</f>
        <v>3.7262764963748036E-4</v>
      </c>
      <c r="H110" s="89">
        <f>G110/C$20</f>
        <v>3.6886396527320335E-2</v>
      </c>
      <c r="I110" s="89">
        <f>_xlfn.LOGNORM.DIST(A110,H$16,H$19,1)</f>
        <v>5.7723490168625445E-4</v>
      </c>
      <c r="K110">
        <v>111</v>
      </c>
      <c r="N110" s="24"/>
      <c r="O110" s="24"/>
      <c r="P110" s="24"/>
      <c r="Q110" s="30"/>
      <c r="R110" s="30"/>
      <c r="AH110" s="15"/>
    </row>
    <row r="111" spans="1:44" x14ac:dyDescent="0.2">
      <c r="A111" s="13">
        <v>9</v>
      </c>
      <c r="B111" s="11">
        <f t="shared" si="49"/>
        <v>3.6894690222335565E-3</v>
      </c>
      <c r="C111" s="92">
        <f t="shared" si="50"/>
        <v>0.22972840531632274</v>
      </c>
      <c r="D111" s="93">
        <f t="shared" si="51"/>
        <v>8.2869344444120568E-3</v>
      </c>
      <c r="E111" s="22"/>
      <c r="F111" s="44"/>
      <c r="G111" s="58">
        <f>_xlfn.LOGNORM.DIST(A111,H$16,H$19,0)</f>
        <v>5.7250381379486193E-4</v>
      </c>
      <c r="H111" s="89">
        <f>G111/C$20</f>
        <v>5.6672130233988816E-2</v>
      </c>
      <c r="I111" s="89">
        <f>_xlfn.LOGNORM.DIST(A111,H$16,H$19,1)</f>
        <v>1.0457881267619984E-3</v>
      </c>
      <c r="K111">
        <v>112</v>
      </c>
      <c r="R111" s="30"/>
      <c r="AH111" s="15"/>
    </row>
    <row r="112" spans="1:44" x14ac:dyDescent="0.2">
      <c r="A112" s="13">
        <v>10</v>
      </c>
      <c r="B112" s="11">
        <f t="shared" si="49"/>
        <v>4.7536496673978431E-3</v>
      </c>
      <c r="C112" s="92">
        <f t="shared" si="50"/>
        <v>0.29599065636351723</v>
      </c>
      <c r="D112" s="93">
        <f t="shared" si="51"/>
        <v>1.2503768745287127E-2</v>
      </c>
      <c r="E112" s="22"/>
      <c r="F112" s="44"/>
      <c r="G112" s="58">
        <f>_xlfn.LOGNORM.DIST(A112,H$16,H$19,0)</f>
        <v>8.195947702410067E-4</v>
      </c>
      <c r="H112" s="89">
        <f>G112/C$20</f>
        <v>8.1131654390756008E-2</v>
      </c>
      <c r="I112" s="89">
        <f>_xlfn.LOGNORM.DIST(A112,H$16,H$19,1)</f>
        <v>1.7380064064788166E-3</v>
      </c>
      <c r="K112">
        <v>113</v>
      </c>
      <c r="O112" s="39"/>
      <c r="R112" s="30"/>
      <c r="AH112" s="15"/>
    </row>
    <row r="113" spans="1:18" x14ac:dyDescent="0.2">
      <c r="A113" s="13">
        <v>12</v>
      </c>
      <c r="B113" s="11">
        <f t="shared" si="49"/>
        <v>6.9649710881863501E-3</v>
      </c>
      <c r="C113" s="92">
        <f t="shared" si="50"/>
        <v>0.43368075230367237</v>
      </c>
      <c r="D113" s="93">
        <f t="shared" si="51"/>
        <v>2.4218487070726522E-2</v>
      </c>
      <c r="E113" s="22"/>
      <c r="F113" s="44"/>
      <c r="G113" s="58">
        <f>_xlfn.LOGNORM.DIST(A113,H$16,H$19,0)</f>
        <v>1.4410285010040744E-3</v>
      </c>
      <c r="H113" s="89">
        <f>G113/C$20</f>
        <v>0.14264735520007382</v>
      </c>
      <c r="I113" s="89">
        <f>_xlfn.LOGNORM.DIST(A113,H$16,H$19,1)</f>
        <v>3.9724950947920088E-3</v>
      </c>
      <c r="K113">
        <v>114</v>
      </c>
      <c r="R113" s="30"/>
    </row>
    <row r="114" spans="1:18" x14ac:dyDescent="0.2">
      <c r="A114" s="13">
        <v>14</v>
      </c>
      <c r="B114" s="11">
        <f t="shared" si="49"/>
        <v>9.0967221976536138E-3</v>
      </c>
      <c r="C114" s="92">
        <f t="shared" si="50"/>
        <v>0.56641632480964343</v>
      </c>
      <c r="D114" s="93">
        <f t="shared" si="51"/>
        <v>4.0308549261345313E-2</v>
      </c>
      <c r="E114" s="22"/>
      <c r="F114" s="44"/>
      <c r="G114" s="58">
        <f>_xlfn.LOGNORM.DIST(A114,H$16,H$19,0)</f>
        <v>2.1957605304681123E-3</v>
      </c>
      <c r="H114" s="89">
        <f>G114/C$20</f>
        <v>0.21735824940710294</v>
      </c>
      <c r="I114" s="89">
        <f>_xlfn.LOGNORM.DIST(A114,H$16,H$19,1)</f>
        <v>7.5911539764466534E-3</v>
      </c>
      <c r="K114">
        <v>115</v>
      </c>
      <c r="R114" s="30"/>
    </row>
    <row r="115" spans="1:18" x14ac:dyDescent="0.2">
      <c r="A115" s="13">
        <v>16</v>
      </c>
      <c r="B115" s="11">
        <f t="shared" si="49"/>
        <v>1.0998814996882407E-2</v>
      </c>
      <c r="C115" s="92">
        <f t="shared" si="50"/>
        <v>0.68485199750325998</v>
      </c>
      <c r="D115" s="93">
        <f t="shared" si="51"/>
        <v>6.0450603547901001E-2</v>
      </c>
      <c r="E115" s="22"/>
      <c r="F115" s="44"/>
      <c r="G115" s="58">
        <f>_xlfn.LOGNORM.DIST(A115,H$16,H$19,0)</f>
        <v>3.0341558612089442E-3</v>
      </c>
      <c r="H115" s="89">
        <f>G115/C$20</f>
        <v>0.30035097054963411</v>
      </c>
      <c r="I115" s="89">
        <f>_xlfn.LOGNORM.DIST(A115,H$16,H$19,1)</f>
        <v>1.281124452412896E-2</v>
      </c>
      <c r="K115">
        <v>116</v>
      </c>
      <c r="N115" s="24"/>
      <c r="Q115" s="30"/>
      <c r="R115" s="30"/>
    </row>
    <row r="116" spans="1:18" x14ac:dyDescent="0.2">
      <c r="A116" s="13">
        <v>18</v>
      </c>
      <c r="B116" s="11">
        <f t="shared" ref="B116:B122" si="52">_xlfn.LOGNORM.DIST(A116,$H$4,$H$7,0)</f>
        <v>1.2595546085060617E-2</v>
      </c>
      <c r="C116" s="92">
        <f t="shared" ref="C116:C122" si="53">B116/$C$8</f>
        <v>0.78427402392377521</v>
      </c>
      <c r="D116" s="93">
        <f t="shared" ref="D116:D122" si="54">_xlfn.LOGNORM.DIST(A116,$H$4,$H$7,1)</f>
        <v>8.4099087215820711E-2</v>
      </c>
      <c r="E116" s="22"/>
      <c r="F116" s="44"/>
      <c r="G116" s="58">
        <f>_xlfn.LOGNORM.DIST(A116,H$16,H$19,0)</f>
        <v>3.9089625781222612E-3</v>
      </c>
      <c r="H116" s="89">
        <f>G116/C$20</f>
        <v>0.38694805339150323</v>
      </c>
      <c r="I116" s="89">
        <f>_xlfn.LOGNORM.DIST(A116,H$16,H$19,1)</f>
        <v>1.9751875307120501E-2</v>
      </c>
      <c r="K116">
        <v>117</v>
      </c>
      <c r="N116" s="24"/>
      <c r="Q116" s="30"/>
      <c r="R116" s="30"/>
    </row>
    <row r="117" spans="1:18" x14ac:dyDescent="0.2">
      <c r="A117" s="13">
        <v>20</v>
      </c>
      <c r="B117" s="11">
        <f t="shared" si="52"/>
        <v>1.3863308885157095E-2</v>
      </c>
      <c r="C117" s="92">
        <f t="shared" si="53"/>
        <v>0.86321251741170968</v>
      </c>
      <c r="D117" s="93">
        <f t="shared" si="54"/>
        <v>0.11061276729502495</v>
      </c>
      <c r="E117" s="22"/>
      <c r="F117" s="44"/>
      <c r="G117" s="58">
        <f>_xlfn.LOGNORM.DIST(A117,H$16,H$19,0)</f>
        <v>4.780451339709349E-3</v>
      </c>
      <c r="H117" s="89">
        <f>G117/C$20</f>
        <v>0.47321669196483168</v>
      </c>
      <c r="I117" s="89">
        <f>_xlfn.LOGNORM.DIST(A117,H$16,H$19,1)</f>
        <v>2.8444676186292709E-2</v>
      </c>
      <c r="K117">
        <v>118</v>
      </c>
      <c r="N117" s="24"/>
      <c r="Q117" s="30"/>
      <c r="R117" s="30"/>
    </row>
    <row r="118" spans="1:18" x14ac:dyDescent="0.2">
      <c r="A118" s="13">
        <v>22</v>
      </c>
      <c r="B118" s="11">
        <f t="shared" si="52"/>
        <v>1.481103479910068E-2</v>
      </c>
      <c r="C118" s="92">
        <f t="shared" si="53"/>
        <v>0.92222360046327845</v>
      </c>
      <c r="D118" s="93">
        <f t="shared" si="54"/>
        <v>0.1393385740640383</v>
      </c>
      <c r="E118" s="22"/>
      <c r="F118" s="44"/>
      <c r="G118" s="58">
        <f>_xlfn.LOGNORM.DIST(A118,H$16,H$19,0)</f>
        <v>5.6179787169002501E-3</v>
      </c>
      <c r="H118" s="89">
        <f>G118/C$20</f>
        <v>0.55612349441925368</v>
      </c>
      <c r="I118" s="89">
        <f>_xlfn.LOGNORM.DIST(A118,H$16,H$19,1)</f>
        <v>3.8850843335634065E-2</v>
      </c>
      <c r="K118">
        <v>119</v>
      </c>
      <c r="R118" s="30"/>
    </row>
    <row r="119" spans="1:18" x14ac:dyDescent="0.2">
      <c r="A119" s="13">
        <v>24</v>
      </c>
      <c r="B119" s="11">
        <f t="shared" si="52"/>
        <v>1.5465813705004005E-2</v>
      </c>
      <c r="C119" s="92">
        <f t="shared" si="53"/>
        <v>0.96299405089434731</v>
      </c>
      <c r="D119" s="93">
        <f t="shared" si="54"/>
        <v>0.16966142853948535</v>
      </c>
      <c r="E119" s="22"/>
      <c r="F119" s="44"/>
      <c r="G119" s="58">
        <f>_xlfn.LOGNORM.DIST(A119,H$16,H$19,0)</f>
        <v>6.3996470503464827E-3</v>
      </c>
      <c r="H119" s="89">
        <f>G119/C$20</f>
        <v>0.63350081230856814</v>
      </c>
      <c r="I119" s="89">
        <f>_xlfn.LOGNORM.DIST(A119,H$16,H$19,1)</f>
        <v>5.0879183184297329E-2</v>
      </c>
      <c r="K119">
        <v>120</v>
      </c>
      <c r="N119" s="24"/>
      <c r="O119" s="24"/>
      <c r="P119" s="24"/>
      <c r="Q119" s="30"/>
      <c r="R119" s="30"/>
    </row>
    <row r="120" spans="1:18" x14ac:dyDescent="0.2">
      <c r="A120" s="13">
        <v>26</v>
      </c>
      <c r="B120" s="56">
        <f t="shared" si="52"/>
        <v>1.5863259154906103E-2</v>
      </c>
      <c r="C120" s="92">
        <f t="shared" si="53"/>
        <v>0.98774138143324497</v>
      </c>
      <c r="D120" s="93">
        <f t="shared" si="54"/>
        <v>0.20103022446742663</v>
      </c>
      <c r="E120" s="22"/>
      <c r="F120" s="44"/>
      <c r="G120" s="58">
        <f>_xlfn.LOGNORM.DIST(A120,H$16,H$19,0)</f>
        <v>7.1111161728889538E-3</v>
      </c>
      <c r="H120" s="89">
        <f>G120/C$20</f>
        <v>0.70392911304410899</v>
      </c>
      <c r="I120" s="89">
        <f>_xlfn.LOGNORM.DIST(A120,H$16,H$19,1)</f>
        <v>6.4402496396555403E-2</v>
      </c>
      <c r="K120">
        <v>121</v>
      </c>
      <c r="N120" s="24"/>
      <c r="O120" s="24"/>
      <c r="P120" s="24"/>
      <c r="Q120" s="30"/>
      <c r="R120" s="30"/>
    </row>
    <row r="121" spans="1:18" x14ac:dyDescent="0.2">
      <c r="A121" s="13">
        <v>28</v>
      </c>
      <c r="B121" s="11">
        <f t="shared" si="52"/>
        <v>1.6041472187104302E-2</v>
      </c>
      <c r="C121" s="94">
        <f t="shared" si="53"/>
        <v>0.99883799057856137</v>
      </c>
      <c r="D121" s="93">
        <f t="shared" si="54"/>
        <v>0.23296833780248888</v>
      </c>
      <c r="E121" s="22"/>
      <c r="F121" s="44"/>
      <c r="G121" s="58">
        <f>_xlfn.LOGNORM.DIST(A121,H$16,H$19,0)</f>
        <v>7.7441589868779337E-3</v>
      </c>
      <c r="H121" s="89">
        <f>G121/C$20</f>
        <v>0.76659399654989679</v>
      </c>
      <c r="I121" s="89">
        <f>_xlfn.LOGNORM.DIST(A121,H$16,H$19,1)</f>
        <v>7.9271259456533877E-2</v>
      </c>
      <c r="K121">
        <v>122</v>
      </c>
      <c r="N121" s="24"/>
      <c r="O121" s="24"/>
      <c r="P121" s="24"/>
      <c r="Q121" s="30"/>
      <c r="R121" s="30"/>
    </row>
    <row r="122" spans="1:18" x14ac:dyDescent="0.2">
      <c r="A122" s="13">
        <v>30</v>
      </c>
      <c r="B122" s="11">
        <f t="shared" si="52"/>
        <v>1.60375031751205E-2</v>
      </c>
      <c r="C122" s="94">
        <f t="shared" si="53"/>
        <v>0.99859085615671761</v>
      </c>
      <c r="D122" s="93">
        <f t="shared" si="54"/>
        <v>0.26507472666046356</v>
      </c>
      <c r="E122" s="22"/>
      <c r="F122" s="44"/>
      <c r="G122" s="58">
        <f>_xlfn.LOGNORM.DIST(A122,H$16,H$19,0)</f>
        <v>8.2952602629933567E-3</v>
      </c>
      <c r="H122" s="89">
        <f>G122/C$20</f>
        <v>0.82114749041242274</v>
      </c>
      <c r="I122" s="89">
        <f>_xlfn.LOGNORM.DIST(A122,H$16,H$19,1)</f>
        <v>9.5324427800238809E-2</v>
      </c>
      <c r="K122">
        <v>123</v>
      </c>
      <c r="N122" s="59"/>
      <c r="O122" s="24"/>
      <c r="P122" s="24"/>
      <c r="Q122" s="30"/>
      <c r="R122" s="30"/>
    </row>
    <row r="123" spans="1:18" x14ac:dyDescent="0.2">
      <c r="A123" s="13">
        <v>33</v>
      </c>
      <c r="B123" s="57">
        <f t="shared" ref="B123:B138" si="55">_xlfn.LOGNORM.DIST(A123,$H$4,$H$7,0)</f>
        <v>1.5763527859453032E-2</v>
      </c>
      <c r="C123" s="92">
        <f t="shared" ref="C123:C138" si="56">B123/$C$8</f>
        <v>0.98153151455904231</v>
      </c>
      <c r="D123" s="93">
        <f t="shared" ref="D123:D138" si="57">_xlfn.LOGNORM.DIST(A123,$H$4,$H$7,1)</f>
        <v>0.31284651217728987</v>
      </c>
      <c r="E123" s="22"/>
      <c r="F123" s="44"/>
      <c r="G123" s="58">
        <f>_xlfn.LOGNORM.DIST(A123,H$16,H$19,0)</f>
        <v>8.9689037821025826E-3</v>
      </c>
      <c r="H123" s="89">
        <f>G123/C$20</f>
        <v>0.88783143613705329</v>
      </c>
      <c r="I123" s="89">
        <f>_xlfn.LOGNORM.DIST(A123,H$16,H$19,1)</f>
        <v>0.12126588515133645</v>
      </c>
      <c r="K123">
        <v>124</v>
      </c>
      <c r="N123" s="59"/>
      <c r="O123" s="24"/>
      <c r="P123" s="24"/>
      <c r="Q123" s="30"/>
      <c r="R123" s="30"/>
    </row>
    <row r="124" spans="1:18" x14ac:dyDescent="0.2">
      <c r="A124" s="13">
        <v>36</v>
      </c>
      <c r="B124" s="11">
        <f t="shared" si="55"/>
        <v>1.5254258473088294E-2</v>
      </c>
      <c r="C124" s="92">
        <f t="shared" si="56"/>
        <v>0.94982135699952253</v>
      </c>
      <c r="D124" s="93">
        <f t="shared" si="57"/>
        <v>0.35942128043448257</v>
      </c>
      <c r="E124" s="22"/>
      <c r="F124" s="44"/>
      <c r="G124" s="58">
        <f>_xlfn.LOGNORM.DIST(A124,H$16,H$19,0)</f>
        <v>9.4681604315720452E-3</v>
      </c>
      <c r="H124" s="89">
        <f>G124/C$20</f>
        <v>0.93725283242674939</v>
      </c>
      <c r="I124" s="89">
        <f>_xlfn.LOGNORM.DIST(A124,H$16,H$19,1)</f>
        <v>0.14896323983650295</v>
      </c>
      <c r="K124">
        <v>125</v>
      </c>
      <c r="N124" s="59"/>
      <c r="O124" s="24"/>
      <c r="P124" s="24"/>
      <c r="Q124" s="30"/>
      <c r="R124" s="30"/>
    </row>
    <row r="125" spans="1:18" x14ac:dyDescent="0.2">
      <c r="A125" s="13">
        <v>40</v>
      </c>
      <c r="B125" s="11">
        <f t="shared" si="55"/>
        <v>1.4342590340645481E-2</v>
      </c>
      <c r="C125" s="92">
        <f t="shared" si="56"/>
        <v>0.89305544705917894</v>
      </c>
      <c r="D125" s="93">
        <f t="shared" si="57"/>
        <v>0.41868239645870742</v>
      </c>
      <c r="E125" s="22"/>
      <c r="F125" s="44"/>
      <c r="G125" s="58">
        <f>_xlfn.LOGNORM.DIST(A125,H$16,H$19,0)</f>
        <v>9.8914416142382566E-3</v>
      </c>
      <c r="H125" s="89">
        <f>G125/C$20</f>
        <v>0.97915342021611174</v>
      </c>
      <c r="I125" s="89">
        <f>_xlfn.LOGNORM.DIST(A125,H$16,H$19,1)</f>
        <v>0.18776847822261633</v>
      </c>
      <c r="K125">
        <v>126</v>
      </c>
      <c r="N125" s="24"/>
      <c r="O125" s="24"/>
      <c r="P125" s="24"/>
      <c r="Q125" s="30"/>
      <c r="R125" s="30"/>
    </row>
    <row r="126" spans="1:18" x14ac:dyDescent="0.2">
      <c r="A126" s="13">
        <v>43</v>
      </c>
      <c r="B126" s="11">
        <f t="shared" si="55"/>
        <v>1.3559322577643401E-2</v>
      </c>
      <c r="C126" s="92">
        <f t="shared" si="56"/>
        <v>0.84428451198808874</v>
      </c>
      <c r="D126" s="93">
        <f t="shared" si="57"/>
        <v>0.46054945717059353</v>
      </c>
      <c r="E126" s="22"/>
      <c r="F126" s="44"/>
      <c r="G126" s="58">
        <f>_xlfn.LOGNORM.DIST(A126,H$16,H$19,0)</f>
        <v>1.0052601221356325E-2</v>
      </c>
      <c r="H126" s="89">
        <f>G126/C$20</f>
        <v>0.9951066034490994</v>
      </c>
      <c r="I126" s="89">
        <f>_xlfn.LOGNORM.DIST(A126,H$16,H$19,1)</f>
        <v>0.21771494482580689</v>
      </c>
      <c r="K126">
        <v>127</v>
      </c>
      <c r="L126" s="18"/>
      <c r="N126" s="59"/>
      <c r="O126" s="24"/>
      <c r="P126" s="24"/>
      <c r="Q126" s="30"/>
      <c r="R126" s="30"/>
    </row>
    <row r="127" spans="1:18" x14ac:dyDescent="0.2">
      <c r="A127" s="13">
        <v>46</v>
      </c>
      <c r="B127" s="11">
        <f t="shared" si="55"/>
        <v>1.2737347825190773E-2</v>
      </c>
      <c r="C127" s="92">
        <f t="shared" si="56"/>
        <v>0.79310344827586232</v>
      </c>
      <c r="D127" s="93">
        <f t="shared" si="57"/>
        <v>0.5</v>
      </c>
      <c r="E127" s="22"/>
      <c r="F127" s="44"/>
      <c r="G127" s="58">
        <f>_xlfn.LOGNORM.DIST(A127,H$16,H$19,0)</f>
        <v>1.0102034482047858E-2</v>
      </c>
      <c r="H127" s="89">
        <f>G127/C$20</f>
        <v>1</v>
      </c>
      <c r="I127" s="89">
        <f>_xlfn.LOGNORM.DIST(A127,H$16,H$19,1)</f>
        <v>0.2479723984434194</v>
      </c>
      <c r="K127">
        <v>128</v>
      </c>
      <c r="Q127" s="30"/>
      <c r="R127" s="30"/>
    </row>
    <row r="128" spans="1:18" x14ac:dyDescent="0.2">
      <c r="A128" s="13">
        <v>50</v>
      </c>
      <c r="B128" s="11">
        <f t="shared" si="55"/>
        <v>1.1630820570396746E-2</v>
      </c>
      <c r="C128" s="92">
        <f t="shared" si="56"/>
        <v>0.72420444406929219</v>
      </c>
      <c r="D128" s="93">
        <f t="shared" si="57"/>
        <v>0.5487329500982483</v>
      </c>
      <c r="E128" s="22"/>
      <c r="F128" s="44"/>
      <c r="G128" s="58">
        <f>_xlfn.LOGNORM.DIST(A128,H$16,H$19,0)</f>
        <v>1.0026569457238567E-2</v>
      </c>
      <c r="H128" s="89">
        <f>G128/C$20</f>
        <v>0.99252972013277152</v>
      </c>
      <c r="I128" s="89">
        <f>_xlfn.LOGNORM.DIST(A128,H$16,H$19,1)</f>
        <v>0.28827766080894368</v>
      </c>
      <c r="K128">
        <v>129</v>
      </c>
      <c r="Q128" s="30"/>
      <c r="R128" s="30"/>
    </row>
    <row r="129" spans="1:18" x14ac:dyDescent="0.2">
      <c r="A129" s="13">
        <v>55</v>
      </c>
      <c r="B129" s="11">
        <f t="shared" si="55"/>
        <v>1.02924341131219E-2</v>
      </c>
      <c r="C129" s="92">
        <f t="shared" si="56"/>
        <v>0.64086849933744627</v>
      </c>
      <c r="D129" s="93">
        <f t="shared" si="57"/>
        <v>0.60350919369926248</v>
      </c>
      <c r="E129" s="22"/>
      <c r="F129" s="44"/>
      <c r="G129" s="58">
        <f>_xlfn.LOGNORM.DIST(A129,H$16,H$19,0)</f>
        <v>9.7600668314087036E-3</v>
      </c>
      <c r="H129" s="89">
        <f>G129/C$20</f>
        <v>0.96614863557960939</v>
      </c>
      <c r="I129" s="89">
        <f>_xlfn.LOGNORM.DIST(A129,H$16,H$19,1)</f>
        <v>0.33781150191595644</v>
      </c>
      <c r="K129">
        <v>130</v>
      </c>
      <c r="P129" s="24"/>
      <c r="Q129" s="30"/>
      <c r="R129" s="30"/>
    </row>
    <row r="130" spans="1:18" x14ac:dyDescent="0.2">
      <c r="A130" s="13">
        <v>60</v>
      </c>
      <c r="B130" s="11">
        <f t="shared" si="55"/>
        <v>9.0493647351450063E-3</v>
      </c>
      <c r="C130" s="92">
        <f t="shared" si="56"/>
        <v>0.56346756598381542</v>
      </c>
      <c r="D130" s="93">
        <f t="shared" si="57"/>
        <v>0.6518177065764007</v>
      </c>
      <c r="E130" s="22"/>
      <c r="F130" s="44"/>
      <c r="G130" s="58">
        <f>_xlfn.LOGNORM.DIST(A130,H$16,H$19,0)</f>
        <v>9.3614117949775925E-3</v>
      </c>
      <c r="H130" s="89">
        <f>G130/C$20</f>
        <v>0.92668578904710608</v>
      </c>
      <c r="I130" s="89">
        <f>_xlfn.LOGNORM.DIST(A130,H$16,H$19,1)</f>
        <v>0.38565889909716217</v>
      </c>
      <c r="K130">
        <v>131</v>
      </c>
      <c r="N130" s="59"/>
      <c r="O130" s="24"/>
      <c r="P130" s="24"/>
      <c r="Q130" s="30"/>
      <c r="R130" s="30"/>
    </row>
    <row r="131" spans="1:18" x14ac:dyDescent="0.2">
      <c r="A131" s="13">
        <v>65</v>
      </c>
      <c r="B131" s="11">
        <f t="shared" si="55"/>
        <v>7.9237727705113361E-3</v>
      </c>
      <c r="C131" s="92">
        <f t="shared" si="56"/>
        <v>0.49338147893066586</v>
      </c>
      <c r="D131" s="93">
        <f t="shared" si="57"/>
        <v>0.69419953887756081</v>
      </c>
      <c r="E131" s="22"/>
      <c r="F131" s="44"/>
      <c r="G131" s="58">
        <f>_xlfn.LOGNORM.DIST(A131,H$16,H$19,0)</f>
        <v>8.8800901738489112E-3</v>
      </c>
      <c r="H131" s="89">
        <f>G131/C$20</f>
        <v>0.87903978051446552</v>
      </c>
      <c r="I131" s="89">
        <f>_xlfn.LOGNORM.DIST(A131,H$16,H$19,1)</f>
        <v>0.4312885434963708</v>
      </c>
      <c r="K131">
        <v>132</v>
      </c>
      <c r="N131" s="59"/>
      <c r="O131" s="59"/>
      <c r="P131" s="59"/>
      <c r="Q131" s="30"/>
      <c r="R131" s="30"/>
    </row>
    <row r="132" spans="1:18" x14ac:dyDescent="0.2">
      <c r="A132" s="13">
        <v>70</v>
      </c>
      <c r="B132" s="11">
        <f t="shared" si="55"/>
        <v>6.9210542071864037E-3</v>
      </c>
      <c r="C132" s="92">
        <f t="shared" si="56"/>
        <v>0.43094622465815313</v>
      </c>
      <c r="D132" s="93">
        <f t="shared" si="57"/>
        <v>0.7312607205737971</v>
      </c>
      <c r="E132" s="22"/>
      <c r="F132" s="44"/>
      <c r="G132" s="58">
        <f>_xlfn.LOGNORM.DIST(A132,H$16,H$19,0)</f>
        <v>8.3529964569491119E-3</v>
      </c>
      <c r="H132" s="89">
        <f>G132/C$20</f>
        <v>0.82686279400382867</v>
      </c>
      <c r="I132" s="89">
        <f>_xlfn.LOGNORM.DIST(A132,H$16,H$19,1)</f>
        <v>0.47438407658343212</v>
      </c>
      <c r="K132">
        <v>133</v>
      </c>
      <c r="N132" s="63"/>
      <c r="O132" s="63"/>
      <c r="P132" s="39"/>
      <c r="Q132" s="30"/>
      <c r="R132" s="30"/>
    </row>
    <row r="133" spans="1:18" x14ac:dyDescent="0.2">
      <c r="A133" s="13">
        <v>75</v>
      </c>
      <c r="B133" s="11">
        <f t="shared" si="55"/>
        <v>6.0373149564926639E-3</v>
      </c>
      <c r="C133" s="92">
        <f t="shared" si="56"/>
        <v>0.37591933391754218</v>
      </c>
      <c r="D133" s="93">
        <f t="shared" si="57"/>
        <v>0.76360863136674162</v>
      </c>
      <c r="E133" s="22"/>
      <c r="F133" s="44"/>
      <c r="G133" s="58">
        <f>_xlfn.LOGNORM.DIST(A133,H$16,H$19,0)</f>
        <v>7.8068727885680991E-3</v>
      </c>
      <c r="H133" s="89">
        <f>G133/C$20</f>
        <v>0.77280203333710173</v>
      </c>
      <c r="I133" s="89">
        <f>_xlfn.LOGNORM.DIST(A133,H$16,H$19,1)</f>
        <v>0.51478722690355516</v>
      </c>
      <c r="K133">
        <v>134</v>
      </c>
      <c r="N133" s="24"/>
      <c r="O133" s="24"/>
      <c r="P133" s="24"/>
      <c r="Q133" s="30"/>
      <c r="R133" s="30"/>
    </row>
    <row r="134" spans="1:18" x14ac:dyDescent="0.2">
      <c r="A134" s="13">
        <v>80</v>
      </c>
      <c r="B134" s="11">
        <f t="shared" si="55"/>
        <v>5.2639196938378567E-3</v>
      </c>
      <c r="C134" s="92">
        <f t="shared" si="56"/>
        <v>0.32776311975821365</v>
      </c>
      <c r="D134" s="93">
        <f t="shared" si="57"/>
        <v>0.79181788277673304</v>
      </c>
      <c r="E134" s="22"/>
      <c r="F134" s="44"/>
      <c r="G134" s="58">
        <f>_xlfn.LOGNORM.DIST(A134,H$16,H$19,0)</f>
        <v>7.2605788880522153E-3</v>
      </c>
      <c r="H134" s="89">
        <f>G134/C$20</f>
        <v>0.71872442139797266</v>
      </c>
      <c r="I134" s="89">
        <f>_xlfn.LOGNORM.DIST(A134,H$16,H$19,1)</f>
        <v>0.55245284966833597</v>
      </c>
      <c r="K134">
        <v>135</v>
      </c>
      <c r="N134" s="64"/>
      <c r="O134" s="24"/>
      <c r="P134" s="24"/>
      <c r="Q134" s="30"/>
      <c r="R134" s="30"/>
    </row>
    <row r="135" spans="1:18" x14ac:dyDescent="0.2">
      <c r="A135" s="13">
        <v>90</v>
      </c>
      <c r="B135" s="11">
        <f t="shared" si="55"/>
        <v>4.0049771315122567E-3</v>
      </c>
      <c r="C135" s="92">
        <f t="shared" si="56"/>
        <v>0.24937382702122832</v>
      </c>
      <c r="D135" s="93">
        <f t="shared" si="57"/>
        <v>0.83786731023433625</v>
      </c>
      <c r="E135" s="22"/>
      <c r="F135" s="44"/>
      <c r="G135" s="58">
        <f>_xlfn.LOGNORM.DIST(A135,H$16,H$19,0)</f>
        <v>6.2146196868293644E-3</v>
      </c>
      <c r="H135" s="89">
        <f>G135/C$20</f>
        <v>0.61518496079906004</v>
      </c>
      <c r="I135" s="89">
        <f>_xlfn.LOGNORM.DIST(A135,H$16,H$19,1)</f>
        <v>0.61975840928183401</v>
      </c>
      <c r="K135">
        <v>136</v>
      </c>
      <c r="N135" s="59"/>
      <c r="O135" s="24"/>
      <c r="P135" s="24"/>
      <c r="Q135" s="30"/>
      <c r="R135" s="30"/>
    </row>
    <row r="136" spans="1:18" x14ac:dyDescent="0.2">
      <c r="A136" s="13">
        <v>100</v>
      </c>
      <c r="B136" s="11">
        <f t="shared" si="55"/>
        <v>3.0577285700873523E-3</v>
      </c>
      <c r="C136" s="92">
        <f t="shared" si="56"/>
        <v>0.19039246679216593</v>
      </c>
      <c r="D136" s="93">
        <f t="shared" si="57"/>
        <v>0.87295498500898328</v>
      </c>
      <c r="E136" s="22"/>
      <c r="F136" s="44"/>
      <c r="G136" s="58">
        <f>_xlfn.LOGNORM.DIST(A136,H$16,H$19,0)</f>
        <v>5.2719458104954287E-3</v>
      </c>
      <c r="H136" s="89">
        <f>G136/C$20</f>
        <v>0.52186971048892261</v>
      </c>
      <c r="I136" s="89">
        <f>_xlfn.LOGNORM.DIST(A136,H$16,H$19,1)</f>
        <v>0.67709368389123081</v>
      </c>
      <c r="K136">
        <v>137</v>
      </c>
      <c r="N136" s="64"/>
      <c r="O136" s="24"/>
      <c r="P136" s="24"/>
      <c r="Q136" s="30"/>
      <c r="R136" s="30"/>
    </row>
    <row r="137" spans="1:18" x14ac:dyDescent="0.2">
      <c r="A137" s="13">
        <v>110</v>
      </c>
      <c r="B137" s="11">
        <f t="shared" si="55"/>
        <v>2.3464927556207361E-3</v>
      </c>
      <c r="C137" s="92">
        <f t="shared" si="56"/>
        <v>0.14610667160683138</v>
      </c>
      <c r="D137" s="93">
        <f t="shared" si="57"/>
        <v>0.8998067618529545</v>
      </c>
      <c r="E137" s="22"/>
      <c r="F137" s="44"/>
      <c r="G137" s="58">
        <f>_xlfn.LOGNORM.DIST(A137,H$16,H$19,0)</f>
        <v>4.4502448813496746E-3</v>
      </c>
      <c r="H137" s="89">
        <f>G137/C$20</f>
        <v>0.44052956751020045</v>
      </c>
      <c r="I137" s="89">
        <f>_xlfn.LOGNORM.DIST(A137,H$16,H$19,1)</f>
        <v>0.72560261297865525</v>
      </c>
      <c r="K137">
        <v>138</v>
      </c>
      <c r="N137" s="64"/>
      <c r="O137" s="24"/>
      <c r="P137" s="24"/>
      <c r="Q137" s="30"/>
      <c r="R137" s="30"/>
    </row>
    <row r="138" spans="1:18" x14ac:dyDescent="0.2">
      <c r="A138" s="13">
        <v>120</v>
      </c>
      <c r="B138" s="11">
        <f t="shared" si="55"/>
        <v>1.8114251655507807E-3</v>
      </c>
      <c r="C138" s="92">
        <f t="shared" si="56"/>
        <v>0.11279016360460281</v>
      </c>
      <c r="D138" s="93">
        <f t="shared" si="57"/>
        <v>0.92047043750133295</v>
      </c>
      <c r="E138" s="22"/>
      <c r="F138" s="44"/>
      <c r="G138" s="58">
        <f>_xlfn.LOGNORM.DIST(A138,H$16,H$19,0)</f>
        <v>3.7477762045878215E-3</v>
      </c>
      <c r="H138" s="89">
        <f>G138/C$20</f>
        <v>0.37099222055200137</v>
      </c>
      <c r="I138" s="89">
        <f>_xlfn.LOGNORM.DIST(A138,H$16,H$19,1)</f>
        <v>0.7664969241967674</v>
      </c>
      <c r="K138">
        <v>139</v>
      </c>
      <c r="N138" s="24"/>
      <c r="O138" s="24"/>
      <c r="P138" s="24"/>
      <c r="Q138" s="30"/>
      <c r="R138" s="30"/>
    </row>
    <row r="139" spans="1:18" x14ac:dyDescent="0.2">
      <c r="A139" s="13">
        <v>130</v>
      </c>
      <c r="B139" s="11">
        <f t="shared" ref="B139:B146" si="58">_xlfn.LOGNORM.DIST(A139,$H$4,$H$7,0)</f>
        <v>1.4072149571843361E-3</v>
      </c>
      <c r="C139" s="92">
        <f t="shared" ref="C139:C146" si="59">B139/$C$8</f>
        <v>8.7621618748685709E-2</v>
      </c>
      <c r="D139" s="93">
        <f t="shared" ref="D139:D146" si="60">_xlfn.LOGNORM.DIST(A139,$H$4,$H$7,1)</f>
        <v>0.93647016242648051</v>
      </c>
      <c r="E139" s="22"/>
      <c r="F139" s="44"/>
      <c r="G139" s="58">
        <f>_xlfn.LOGNORM.DIST(A139,H$16,H$19,0)</f>
        <v>3.1541024902407536E-3</v>
      </c>
      <c r="H139" s="89">
        <f>G139/C$20</f>
        <v>0.31222448268671543</v>
      </c>
      <c r="I139" s="89">
        <f>_xlfn.LOGNORM.DIST(A139,H$16,H$19,1)</f>
        <v>0.80092109362712016</v>
      </c>
      <c r="K139">
        <v>140</v>
      </c>
      <c r="N139" s="24"/>
      <c r="O139" s="24"/>
      <c r="P139" s="24"/>
      <c r="Q139" s="30"/>
      <c r="R139" s="30"/>
    </row>
    <row r="140" spans="1:18" x14ac:dyDescent="0.2">
      <c r="A140" s="13">
        <v>140</v>
      </c>
      <c r="B140" s="11">
        <f t="shared" si="58"/>
        <v>1.1002221621940324E-3</v>
      </c>
      <c r="C140" s="92">
        <f t="shared" si="59"/>
        <v>6.8506411435187681E-2</v>
      </c>
      <c r="D140" s="93">
        <f t="shared" si="60"/>
        <v>0.94893781709107305</v>
      </c>
      <c r="E140" s="22"/>
      <c r="F140" s="44"/>
      <c r="G140" s="58">
        <f>_xlfn.LOGNORM.DIST(A140,H$16,H$19,0)</f>
        <v>2.6557086673649043E-3</v>
      </c>
      <c r="H140" s="89">
        <f>G140/C$20</f>
        <v>0.26288849756792221</v>
      </c>
      <c r="I140" s="89">
        <f>_xlfn.LOGNORM.DIST(A140,H$16,H$19,1)</f>
        <v>0.82989658523400678</v>
      </c>
      <c r="K140">
        <v>141</v>
      </c>
      <c r="N140" s="24"/>
      <c r="O140" s="24"/>
      <c r="P140" s="24"/>
      <c r="Q140" s="30"/>
      <c r="R140" s="30"/>
    </row>
    <row r="141" spans="1:18" x14ac:dyDescent="0.2">
      <c r="A141" s="13">
        <v>150</v>
      </c>
      <c r="B141" s="11">
        <f t="shared" si="58"/>
        <v>8.6567136347921216E-4</v>
      </c>
      <c r="C141" s="92">
        <f t="shared" si="59"/>
        <v>5.390187603193191E-2</v>
      </c>
      <c r="D141" s="93">
        <f t="shared" si="60"/>
        <v>0.95871535724547152</v>
      </c>
      <c r="E141" s="22"/>
      <c r="F141" s="44"/>
      <c r="G141" s="58">
        <f>_xlfn.LOGNORM.DIST(A141,H$16,H$19,0)</f>
        <v>2.2388052503772688E-3</v>
      </c>
      <c r="H141" s="89">
        <f>G141/C$20</f>
        <v>0.22161924455472895</v>
      </c>
      <c r="I141" s="89">
        <f>_xlfn.LOGNORM.DIST(A141,H$16,H$19,1)</f>
        <v>0.85430677895914109</v>
      </c>
      <c r="K141">
        <v>142</v>
      </c>
      <c r="N141" s="24"/>
      <c r="O141" s="24"/>
      <c r="P141" s="24"/>
      <c r="Q141" s="30"/>
      <c r="R141" s="30"/>
    </row>
    <row r="142" spans="1:18" x14ac:dyDescent="0.2">
      <c r="A142" s="13">
        <v>160</v>
      </c>
      <c r="B142" s="11">
        <f t="shared" si="58"/>
        <v>6.853491567199644E-4</v>
      </c>
      <c r="C142" s="92">
        <f t="shared" si="59"/>
        <v>4.2673937065027673E-2</v>
      </c>
      <c r="D142" s="93">
        <f t="shared" si="60"/>
        <v>0.96643147888770786</v>
      </c>
      <c r="E142" s="22"/>
      <c r="F142" s="44"/>
      <c r="G142" s="58">
        <f>_xlfn.LOGNORM.DIST(A142,H$16,H$19,0)</f>
        <v>1.8906183633654184E-3</v>
      </c>
      <c r="H142" s="89">
        <f>G142/C$20</f>
        <v>0.18715223816798507</v>
      </c>
      <c r="I142" s="89">
        <f>_xlfn.LOGNORM.DIST(A142,H$16,H$19,1)</f>
        <v>0.8749015722881367</v>
      </c>
      <c r="K142">
        <v>143</v>
      </c>
      <c r="N142" s="64"/>
      <c r="O142" s="24"/>
      <c r="P142" s="24"/>
      <c r="Q142" s="30"/>
      <c r="R142" s="30"/>
    </row>
    <row r="143" spans="1:18" x14ac:dyDescent="0.2">
      <c r="A143" s="13">
        <v>170</v>
      </c>
      <c r="B143" s="11">
        <f t="shared" si="58"/>
        <v>5.4584385022459099E-4</v>
      </c>
      <c r="C143" s="92">
        <f t="shared" si="59"/>
        <v>3.3987502404317249E-2</v>
      </c>
      <c r="D143" s="93">
        <f t="shared" si="60"/>
        <v>0.97255801253978991</v>
      </c>
      <c r="E143" s="22"/>
      <c r="F143" s="44"/>
      <c r="G143" s="58">
        <f>_xlfn.LOGNORM.DIST(A143,H$16,H$19,0)</f>
        <v>1.5998871472100086E-3</v>
      </c>
      <c r="H143" s="89">
        <f>G143/C$20</f>
        <v>0.15837276640196973</v>
      </c>
      <c r="I143" s="89">
        <f>_xlfn.LOGNORM.DIST(A143,H$16,H$19,1)</f>
        <v>0.89231048385999268</v>
      </c>
      <c r="K143">
        <v>144</v>
      </c>
      <c r="N143" s="59"/>
      <c r="O143" s="24"/>
      <c r="P143" s="24"/>
      <c r="Q143" s="30"/>
      <c r="R143" s="30"/>
    </row>
    <row r="144" spans="1:18" x14ac:dyDescent="0.2">
      <c r="A144" s="13">
        <v>180</v>
      </c>
      <c r="B144" s="11">
        <f t="shared" si="58"/>
        <v>4.3724312329474033E-4</v>
      </c>
      <c r="C144" s="92">
        <f t="shared" si="59"/>
        <v>2.7225371684844662E-2</v>
      </c>
      <c r="D144" s="93">
        <f t="shared" si="60"/>
        <v>0.97745109117162166</v>
      </c>
      <c r="E144" s="22"/>
      <c r="F144" s="44"/>
      <c r="G144" s="58">
        <f>_xlfn.LOGNORM.DIST(A144,H$16,H$19,0)</f>
        <v>1.3569614171216084E-3</v>
      </c>
      <c r="H144" s="89">
        <f>G144/C$20</f>
        <v>0.13432555784015981</v>
      </c>
      <c r="I144" s="89">
        <f>_xlfn.LOGNORM.DIST(A144,H$16,H$19,1)</f>
        <v>0.90705849708240038</v>
      </c>
      <c r="K144">
        <v>145</v>
      </c>
      <c r="N144" s="24"/>
      <c r="O144" s="24"/>
      <c r="P144" s="24"/>
      <c r="Q144" s="30"/>
      <c r="R144" s="30"/>
    </row>
    <row r="145" spans="1:18" x14ac:dyDescent="0.2">
      <c r="A145" s="13">
        <v>190</v>
      </c>
      <c r="B145" s="11">
        <f t="shared" si="58"/>
        <v>3.5218534905803327E-4</v>
      </c>
      <c r="C145" s="92">
        <f t="shared" si="59"/>
        <v>2.1929165993076812E-2</v>
      </c>
      <c r="D145" s="93">
        <f t="shared" si="60"/>
        <v>0.9813811468687329</v>
      </c>
      <c r="E145" s="22"/>
      <c r="F145" s="44"/>
      <c r="G145" s="58">
        <f>_xlfn.LOGNORM.DIST(A145,H$16,H$19,0)</f>
        <v>1.1537106262245918E-3</v>
      </c>
      <c r="H145" s="89">
        <f>G145/C$20</f>
        <v>0.1142057699639444</v>
      </c>
      <c r="I145" s="89">
        <f>_xlfn.LOGNORM.DIST(A145,H$16,H$19,1)</f>
        <v>0.91958181165915032</v>
      </c>
      <c r="K145">
        <v>146</v>
      </c>
      <c r="N145" s="24"/>
      <c r="O145" s="24"/>
      <c r="P145" s="24"/>
      <c r="Q145" s="30"/>
      <c r="R145" s="30"/>
    </row>
    <row r="146" spans="1:18" x14ac:dyDescent="0.2">
      <c r="A146" s="13">
        <v>200</v>
      </c>
      <c r="B146" s="11">
        <f t="shared" si="58"/>
        <v>2.8517304507340291E-4</v>
      </c>
      <c r="C146" s="92">
        <f t="shared" si="59"/>
        <v>1.7756579195846549E-2</v>
      </c>
      <c r="D146" s="93">
        <f t="shared" si="60"/>
        <v>0.98455479950072911</v>
      </c>
      <c r="E146" s="22"/>
      <c r="F146" s="44"/>
      <c r="G146" s="58">
        <f>_xlfn.LOGNORM.DIST(A146,H$16,H$19,0)</f>
        <v>9.8335532783931992E-4</v>
      </c>
      <c r="H146" s="89">
        <f>G146/C$20</f>
        <v>9.7342305610500821E-2</v>
      </c>
      <c r="I146" s="89">
        <f>_xlfn.LOGNORM.DIST(A146,H$16,H$19,1)</f>
        <v>0.93024223227377267</v>
      </c>
      <c r="K146">
        <v>147</v>
      </c>
      <c r="N146" s="24"/>
      <c r="O146" s="24"/>
      <c r="P146" s="24"/>
      <c r="Q146" s="30"/>
      <c r="R146" s="30"/>
    </row>
    <row r="147" spans="1:18" x14ac:dyDescent="0.2">
      <c r="A147" s="13">
        <v>210</v>
      </c>
      <c r="B147" s="11">
        <f>_xlfn.LOGNORM.DIST(A147,$H$4,$H$7,0)</f>
        <v>2.3207675648165017E-4</v>
      </c>
      <c r="C147" s="92">
        <f>B147/$C$8</f>
        <v>1.4450486738397408E-2</v>
      </c>
      <c r="D147" s="93">
        <f>_xlfn.LOGNORM.DIST(A147,$H$4,$H$7,1)</f>
        <v>0.98713088365810642</v>
      </c>
      <c r="E147" s="22"/>
      <c r="F147" s="44"/>
      <c r="G147" s="58">
        <f>_xlfn.LOGNORM.DIST(A147,H$16,H$19,0)</f>
        <v>8.4027791139907649E-4</v>
      </c>
      <c r="H147" s="89">
        <f>G147/C$20</f>
        <v>8.3179077728582212E-2</v>
      </c>
      <c r="I147" s="89">
        <f>_xlfn.LOGNORM.DIST(A147,H$16,H$19,1)</f>
        <v>0.93933973594221754</v>
      </c>
      <c r="K147">
        <v>148</v>
      </c>
      <c r="N147" s="24"/>
      <c r="O147" s="24"/>
      <c r="P147" s="24"/>
      <c r="Q147" s="30"/>
      <c r="R147" s="30"/>
    </row>
    <row r="148" spans="1:18" x14ac:dyDescent="0.2">
      <c r="A148" s="13">
        <v>220</v>
      </c>
      <c r="B148" s="11">
        <f>_xlfn.LOGNORM.DIST(A148,$H$4,$H$7,0)</f>
        <v>1.897760078860365E-4</v>
      </c>
      <c r="C148" s="92">
        <f>B148/$C$8</f>
        <v>1.1816589161267448E-2</v>
      </c>
      <c r="D148" s="93">
        <f>_xlfn.LOGNORM.DIST(A148,$H$4,$H$7,1)</f>
        <v>0.98923223754047229</v>
      </c>
      <c r="E148" s="22"/>
      <c r="F148" s="44"/>
      <c r="G148" s="58">
        <f>_xlfn.LOGNORM.DIST(A148,H$16,H$19,0)</f>
        <v>7.1984002991255249E-4</v>
      </c>
      <c r="H148" s="89">
        <f>G148/C$20</f>
        <v>7.1256936530138273E-2</v>
      </c>
      <c r="I148" s="89">
        <f>_xlfn.LOGNORM.DIST(A148,H$16,H$19,1)</f>
        <v>0.94712316534146812</v>
      </c>
      <c r="K148">
        <v>149</v>
      </c>
      <c r="N148" s="24"/>
      <c r="O148" s="24"/>
      <c r="P148" s="24"/>
      <c r="Q148" s="30"/>
      <c r="R148" s="30"/>
    </row>
    <row r="149" spans="1:18" x14ac:dyDescent="0.2">
      <c r="A149" s="13">
        <v>230</v>
      </c>
      <c r="B149" s="11">
        <f t="shared" ref="B149:B160" si="61">_xlfn.LOGNORM.DIST(A149,$H$4,$H$7,0)</f>
        <v>1.5589859041274066E-4</v>
      </c>
      <c r="C149" s="92">
        <f t="shared" ref="C149:C160" si="62">B149/$C$8</f>
        <v>9.7071785535415445E-3</v>
      </c>
      <c r="D149" s="93">
        <f t="shared" ref="D149:D160" si="63">_xlfn.LOGNORM.DIST(A149,$H$4,$H$7,1)</f>
        <v>0.9909544202331213</v>
      </c>
      <c r="E149" s="22"/>
      <c r="F149" s="44"/>
      <c r="G149" s="58">
        <f>_xlfn.LOGNORM.DIST(A149,H$16,H$19,0)</f>
        <v>6.1821854818845537E-4</v>
      </c>
      <c r="H149" s="89">
        <f>G149/C$20</f>
        <v>6.1197430011457631E-2</v>
      </c>
      <c r="I149" s="89">
        <f>_xlfn.LOGNORM.DIST(A149,H$16,H$19,1)</f>
        <v>0.95379918334054703</v>
      </c>
      <c r="K149">
        <v>150</v>
      </c>
      <c r="N149" s="24"/>
      <c r="O149" s="24"/>
      <c r="P149" s="24"/>
      <c r="Q149" s="30"/>
      <c r="R149" s="30"/>
    </row>
    <row r="150" spans="1:18" x14ac:dyDescent="0.2">
      <c r="A150" s="13">
        <v>240</v>
      </c>
      <c r="B150" s="11">
        <f t="shared" si="61"/>
        <v>1.2863041410071476E-4</v>
      </c>
      <c r="C150" s="92">
        <f t="shared" si="62"/>
        <v>8.0092988255112702E-3</v>
      </c>
      <c r="D150" s="93">
        <f t="shared" si="63"/>
        <v>0.99237219410362265</v>
      </c>
      <c r="E150" s="22"/>
      <c r="F150" s="44"/>
      <c r="G150" s="58">
        <f>_xlfn.LOGNORM.DIST(A150,H$16,H$19,0)</f>
        <v>5.3226378248571625E-4</v>
      </c>
      <c r="H150" s="89">
        <f>G150/C$20</f>
        <v>5.2688771101662001E-2</v>
      </c>
      <c r="I150" s="89">
        <f>_xlfn.LOGNORM.DIST(A150,H$16,H$19,1)</f>
        <v>0.95953969742774803</v>
      </c>
      <c r="K150">
        <v>151</v>
      </c>
      <c r="N150" s="24"/>
      <c r="O150" s="24"/>
      <c r="P150" s="24"/>
      <c r="Q150" s="30"/>
      <c r="R150" s="30"/>
    </row>
    <row r="151" spans="1:18" x14ac:dyDescent="0.2">
      <c r="A151" s="13">
        <v>250</v>
      </c>
      <c r="B151" s="11">
        <f t="shared" si="61"/>
        <v>1.0657612073047398E-4</v>
      </c>
      <c r="C151" s="92">
        <f t="shared" si="62"/>
        <v>6.6360666298235088E-3</v>
      </c>
      <c r="D151" s="93">
        <f t="shared" si="63"/>
        <v>0.9935443733602336</v>
      </c>
      <c r="E151" s="22"/>
      <c r="F151" s="44"/>
      <c r="G151" s="58">
        <f>_xlfn.LOGNORM.DIST(A151,H$16,H$19,0)</f>
        <v>4.5937983073480229E-4</v>
      </c>
      <c r="H151" s="89">
        <f>G151/C$20</f>
        <v>4.547399155597398E-2</v>
      </c>
      <c r="I151" s="89">
        <f>_xlfn.LOGNORM.DIST(A151,H$16,H$19,1)</f>
        <v>0.96448797813266551</v>
      </c>
      <c r="K151">
        <v>152</v>
      </c>
      <c r="N151" s="24"/>
      <c r="O151" s="24"/>
      <c r="P151" s="24"/>
      <c r="Q151" s="30"/>
      <c r="R151" s="30"/>
    </row>
    <row r="152" spans="1:18" x14ac:dyDescent="0.2">
      <c r="A152" s="13">
        <v>260</v>
      </c>
      <c r="B152" s="11">
        <f t="shared" si="61"/>
        <v>8.8656348292421474E-5</v>
      </c>
      <c r="C152" s="92">
        <f t="shared" si="62"/>
        <v>5.5202744328929571E-3</v>
      </c>
      <c r="D152" s="93">
        <f t="shared" si="63"/>
        <v>0.99451747185739003</v>
      </c>
      <c r="E152" s="61"/>
      <c r="F152" s="44"/>
      <c r="G152" s="68">
        <f>_xlfn.LOGNORM.DIST(A152,H$16,H$19,0)</f>
        <v>3.9742500958671686E-4</v>
      </c>
      <c r="H152" s="89">
        <f>G152/C$20</f>
        <v>3.9341086223074535E-2</v>
      </c>
      <c r="I152" s="89">
        <f>_xlfn.LOGNORM.DIST(A152,H$16,H$19,1)</f>
        <v>0.96876368332410601</v>
      </c>
      <c r="K152">
        <v>153</v>
      </c>
      <c r="N152" s="24"/>
      <c r="O152" s="24"/>
      <c r="P152" s="24"/>
      <c r="Q152" s="30"/>
      <c r="R152" s="30"/>
    </row>
    <row r="153" spans="1:18" x14ac:dyDescent="0.2">
      <c r="A153" s="13">
        <v>270</v>
      </c>
      <c r="B153" s="11">
        <f t="shared" si="61"/>
        <v>7.4031581620815024E-5</v>
      </c>
      <c r="C153" s="92">
        <f t="shared" si="62"/>
        <v>4.6096489999797076E-3</v>
      </c>
      <c r="D153" s="93">
        <f t="shared" si="63"/>
        <v>0.99532846352139825</v>
      </c>
      <c r="E153" s="22"/>
      <c r="F153" s="44"/>
      <c r="G153" s="68">
        <f>_xlfn.LOGNORM.DIST(A153,H$16,H$19,0)</f>
        <v>3.4462977651069076E-4</v>
      </c>
      <c r="H153" s="89">
        <f>G153/C$20</f>
        <v>3.4114888156749623E-2</v>
      </c>
      <c r="I153" s="89">
        <f>_xlfn.LOGNORM.DIST(A153,H$16,H$19,1)</f>
        <v>0.97246697657329062</v>
      </c>
      <c r="K153">
        <v>154</v>
      </c>
      <c r="N153" s="24"/>
      <c r="O153" s="24"/>
      <c r="P153" s="24"/>
      <c r="Q153" s="30"/>
      <c r="R153" s="30"/>
    </row>
    <row r="154" spans="1:18" x14ac:dyDescent="0.2">
      <c r="A154" s="13">
        <v>280</v>
      </c>
      <c r="B154" s="11">
        <f t="shared" si="61"/>
        <v>6.2045386412573806E-5</v>
      </c>
      <c r="C154" s="92">
        <f t="shared" si="62"/>
        <v>3.8633168057247117E-3</v>
      </c>
      <c r="D154" s="93">
        <f t="shared" si="63"/>
        <v>0.99600688325082909</v>
      </c>
      <c r="E154" s="22"/>
      <c r="F154" s="44"/>
      <c r="G154" s="69">
        <f>_xlfn.LOGNORM.DIST(A154,H$16,H$19,0)</f>
        <v>2.995294516469085E-4</v>
      </c>
      <c r="H154" s="89">
        <f>G154/C$20</f>
        <v>2.9650408754711425E-2</v>
      </c>
      <c r="I154" s="89">
        <f>_xlfn.LOGNORM.DIST(A154,H$16,H$19,1)</f>
        <v>0.97568190091494678</v>
      </c>
      <c r="K154">
        <v>155</v>
      </c>
      <c r="N154" s="24"/>
      <c r="O154" s="24"/>
      <c r="P154" s="24"/>
      <c r="Q154" s="30"/>
      <c r="R154" s="30"/>
    </row>
    <row r="155" spans="1:18" x14ac:dyDescent="0.2">
      <c r="A155" s="13">
        <v>290</v>
      </c>
      <c r="B155" s="11">
        <f t="shared" si="61"/>
        <v>5.2181851426932051E-5</v>
      </c>
      <c r="C155" s="92">
        <f t="shared" si="62"/>
        <v>3.2491541309934108E-3</v>
      </c>
      <c r="D155" s="93">
        <f t="shared" si="63"/>
        <v>0.99657643483631586</v>
      </c>
      <c r="E155" s="22"/>
      <c r="F155" s="44"/>
      <c r="G155" s="69">
        <f>_xlfn.LOGNORM.DIST(A155,H$16,H$19,0)</f>
        <v>2.6090925713466158E-4</v>
      </c>
      <c r="H155" s="90">
        <f>G155/C$20</f>
        <v>2.5827397203832425E-2</v>
      </c>
      <c r="I155" s="89">
        <f>_xlfn.LOGNORM.DIST(A155,H$16,H$19,1)</f>
        <v>0.97847914336278652</v>
      </c>
      <c r="K155">
        <v>156</v>
      </c>
      <c r="N155" s="24"/>
      <c r="O155" s="24"/>
      <c r="P155" s="24"/>
      <c r="Q155" s="30"/>
      <c r="R155" s="30"/>
    </row>
    <row r="156" spans="1:18" x14ac:dyDescent="0.2">
      <c r="A156" s="13">
        <v>300</v>
      </c>
      <c r="B156" s="11">
        <f t="shared" si="61"/>
        <v>4.4033503000302343E-5</v>
      </c>
      <c r="C156" s="92">
        <f t="shared" si="62"/>
        <v>2.741789228691512E-3</v>
      </c>
      <c r="D156" s="93">
        <f t="shared" si="63"/>
        <v>0.9970562282973825</v>
      </c>
      <c r="E156" s="22"/>
      <c r="F156" s="44"/>
      <c r="G156" s="69">
        <f>_xlfn.LOGNORM.DIST(A156,H$16,H$19,0)</f>
        <v>2.2775949827742625E-4</v>
      </c>
      <c r="H156" s="89">
        <f>G156/C$20</f>
        <v>2.2545903865421716E-2</v>
      </c>
      <c r="I156" s="89">
        <f>_xlfn.LOGNORM.DIST(A156,H$16,H$19,1)</f>
        <v>0.98091830220329357</v>
      </c>
      <c r="K156">
        <v>157</v>
      </c>
      <c r="N156" s="24"/>
      <c r="O156" s="24"/>
      <c r="P156" s="24"/>
      <c r="Q156" s="30"/>
      <c r="R156" s="30"/>
    </row>
    <row r="157" spans="1:18" x14ac:dyDescent="0.2">
      <c r="A157" s="13">
        <v>310</v>
      </c>
      <c r="B157" s="56">
        <f t="shared" si="61"/>
        <v>3.7276981320794793E-5</v>
      </c>
      <c r="C157" s="95">
        <f t="shared" si="62"/>
        <v>2.3210877831542974E-3</v>
      </c>
      <c r="D157" s="96">
        <f t="shared" si="63"/>
        <v>0.99746173708930275</v>
      </c>
      <c r="E157" s="22"/>
      <c r="F157" s="44"/>
      <c r="G157" s="68">
        <f>_xlfn.LOGNORM.DIST(A157,H$16,H$19,0)</f>
        <v>1.9923903809390296E-4</v>
      </c>
      <c r="H157" s="89">
        <f>G157/C$20</f>
        <v>1.9722664622454717E-2</v>
      </c>
      <c r="I157" s="89">
        <f>_xlfn.LOGNORM.DIST(A157,H$16,H$19,1)</f>
        <v>0.98304974897540998</v>
      </c>
      <c r="K157">
        <v>158</v>
      </c>
      <c r="N157" s="24"/>
      <c r="O157" s="24"/>
      <c r="P157" s="24"/>
      <c r="Q157" s="30"/>
      <c r="R157" s="30"/>
    </row>
    <row r="158" spans="1:18" x14ac:dyDescent="0.2">
      <c r="A158" s="13">
        <v>320</v>
      </c>
      <c r="B158" s="11">
        <f t="shared" si="61"/>
        <v>3.1654501390497702E-5</v>
      </c>
      <c r="C158" s="92">
        <f t="shared" si="62"/>
        <v>1.97099855878991E-3</v>
      </c>
      <c r="D158" s="93">
        <f t="shared" si="63"/>
        <v>0.99780554239776587</v>
      </c>
      <c r="E158" s="22"/>
      <c r="F158" s="44"/>
      <c r="G158" s="58">
        <f>_xlfn.LOGNORM.DIST(A158,H$16,H$19,0)</f>
        <v>1.7464552491309101E-4</v>
      </c>
      <c r="H158" s="89">
        <f>G158/C$20</f>
        <v>1.7288153710368976E-2</v>
      </c>
      <c r="I158" s="89">
        <f>_xlfn.LOGNORM.DIST(A158,H$16,H$19,1)</f>
        <v>0.98491616012496264</v>
      </c>
      <c r="K158">
        <v>159</v>
      </c>
      <c r="N158" s="24"/>
      <c r="O158" s="24"/>
      <c r="P158" s="24"/>
      <c r="Q158" s="30"/>
      <c r="R158" s="30"/>
    </row>
    <row r="159" spans="1:18" x14ac:dyDescent="0.2">
      <c r="A159" s="13">
        <v>340</v>
      </c>
      <c r="B159" s="11">
        <f t="shared" si="61"/>
        <v>2.3026441370756857E-5</v>
      </c>
      <c r="C159" s="92">
        <f t="shared" si="62"/>
        <v>1.4337639438998138E-3</v>
      </c>
      <c r="D159" s="93">
        <f t="shared" si="63"/>
        <v>0.99834727066380979</v>
      </c>
      <c r="E159" s="22"/>
      <c r="F159" s="44"/>
      <c r="G159" s="58">
        <f>_xlfn.LOGNORM.DIST(A159,H$16,H$19,0)</f>
        <v>1.3498258734581634E-4</v>
      </c>
      <c r="H159" s="89">
        <f>G159/C$20</f>
        <v>1.3361921065077678E-2</v>
      </c>
      <c r="I159" s="89">
        <f>_xlfn.LOGNORM.DIST(A159,H$16,H$19,1)</f>
        <v>0.9879934598933332</v>
      </c>
      <c r="K159">
        <v>160</v>
      </c>
      <c r="N159" s="24"/>
      <c r="O159" s="24"/>
      <c r="P159" s="24"/>
      <c r="Q159" s="30"/>
      <c r="R159" s="30"/>
    </row>
    <row r="160" spans="1:18" x14ac:dyDescent="0.2">
      <c r="A160" s="13">
        <v>360</v>
      </c>
      <c r="B160" s="11">
        <f t="shared" si="61"/>
        <v>1.6934286452427405E-5</v>
      </c>
      <c r="C160" s="92">
        <f t="shared" si="62"/>
        <v>1.0544299460009633E-3</v>
      </c>
      <c r="D160" s="93">
        <f t="shared" si="63"/>
        <v>0.99874341570843217</v>
      </c>
      <c r="E160" s="22"/>
      <c r="F160" s="44"/>
      <c r="G160" s="58">
        <f>_xlfn.LOGNORM.DIST(A160,H$16,H$19,0)</f>
        <v>1.0510936418748064E-4</v>
      </c>
      <c r="H160" s="89">
        <f>G160/C$20</f>
        <v>1.040477186791122E-2</v>
      </c>
      <c r="I160" s="89">
        <f>_xlfn.LOGNORM.DIST(A160,H$16,H$19,1)</f>
        <v>0.99038049658314586</v>
      </c>
      <c r="K160">
        <v>161</v>
      </c>
      <c r="N160" s="24"/>
      <c r="O160" s="24"/>
      <c r="P160" s="24"/>
      <c r="Q160" s="30"/>
      <c r="R160" s="30"/>
    </row>
    <row r="161" spans="1:18" x14ac:dyDescent="0.2">
      <c r="A161" s="13">
        <v>380</v>
      </c>
      <c r="B161" s="11">
        <f t="shared" ref="B161:B185" si="64">_xlfn.LOGNORM.DIST(A161,$H$4,$H$7,0)</f>
        <v>1.2580789737733865E-5</v>
      </c>
      <c r="C161" s="92">
        <f>B161/$C$8</f>
        <v>7.833552054923857E-4</v>
      </c>
      <c r="D161" s="93">
        <f>_xlfn.LOGNORM.DIST(A161,$H$4,$H$7,1)</f>
        <v>0.9990361754756768</v>
      </c>
      <c r="E161" s="22"/>
      <c r="F161" s="44"/>
      <c r="G161" s="58">
        <f>_xlfn.LOGNORM.DIST(A161,H$16,H$19,0)</f>
        <v>8.2425863798946011E-5</v>
      </c>
      <c r="H161" s="89">
        <f>G161/C$20</f>
        <v>8.1593330477562238E-3</v>
      </c>
      <c r="I161" s="89">
        <f>_xlfn.LOGNORM.DIST(A161,H$16,H$19,1)</f>
        <v>0.99224560497855896</v>
      </c>
      <c r="K161">
        <v>162</v>
      </c>
      <c r="N161" s="24"/>
      <c r="O161" s="24"/>
      <c r="P161" s="24"/>
      <c r="Q161" s="30"/>
      <c r="R161" s="30"/>
    </row>
    <row r="162" spans="1:18" x14ac:dyDescent="0.2">
      <c r="A162" s="13">
        <v>400</v>
      </c>
      <c r="B162" s="11">
        <f t="shared" si="64"/>
        <v>9.4349365010697907E-6</v>
      </c>
      <c r="C162" s="92">
        <f>B162/$C$8</f>
        <v>5.8747556995054234E-4</v>
      </c>
      <c r="D162" s="93">
        <f>_xlfn.LOGNORM.DIST(A162,$H$4,$H$7,1)</f>
        <v>0.99925466083368086</v>
      </c>
      <c r="E162" s="22"/>
      <c r="F162" s="44"/>
      <c r="G162" s="58">
        <f>_xlfn.LOGNORM.DIST(A162,H$16,H$19,0)</f>
        <v>6.5068527593584795E-5</v>
      </c>
      <c r="H162" s="89">
        <f>G162/C$20</f>
        <v>6.4411310126902552E-3</v>
      </c>
      <c r="I162" s="89">
        <f>_xlfn.LOGNORM.DIST(A162,H$16,H$19,1)</f>
        <v>0.99371292607663642</v>
      </c>
      <c r="K162">
        <v>163</v>
      </c>
      <c r="L162" s="15"/>
      <c r="N162" s="24"/>
      <c r="O162" s="24"/>
      <c r="P162" s="24"/>
      <c r="Q162" s="30"/>
      <c r="R162" s="30"/>
    </row>
    <row r="163" spans="1:18" x14ac:dyDescent="0.2">
      <c r="A163" s="13">
        <v>420</v>
      </c>
      <c r="B163" s="11">
        <f t="shared" si="64"/>
        <v>7.1380797212749383E-6</v>
      </c>
      <c r="C163" s="92">
        <f>B163/$C$8</f>
        <v>4.4445953103477954E-4</v>
      </c>
      <c r="D163" s="93">
        <f>_xlfn.LOGNORM.DIST(A163,$H$4,$H$7,1)</f>
        <v>0.99941920828638797</v>
      </c>
      <c r="E163" s="22"/>
      <c r="F163" s="44"/>
      <c r="G163" s="58">
        <f>_xlfn.LOGNORM.DIST(A163,H$16,H$19,0)</f>
        <v>5.1689542809232349E-5</v>
      </c>
      <c r="H163" s="89">
        <f>G163/C$20</f>
        <v>5.1167458298710918E-3</v>
      </c>
      <c r="I163" s="89">
        <f>_xlfn.LOGNORM.DIST(A163,H$16,H$19,1)</f>
        <v>0.99487478862596135</v>
      </c>
      <c r="K163">
        <v>164</v>
      </c>
      <c r="N163" s="24"/>
      <c r="O163" s="24"/>
      <c r="P163" s="24"/>
      <c r="Q163" s="30"/>
      <c r="R163" s="30"/>
    </row>
    <row r="164" spans="1:18" x14ac:dyDescent="0.2">
      <c r="A164" s="13">
        <v>440</v>
      </c>
      <c r="B164" s="11">
        <f t="shared" si="64"/>
        <v>5.4448304702022543E-6</v>
      </c>
      <c r="C164" s="92">
        <f>B164/$C$8</f>
        <v>3.3902770658853507E-4</v>
      </c>
      <c r="D164" s="93">
        <f>_xlfn.LOGNORM.DIST(A164,$H$4,$H$7,1)</f>
        <v>0.99954419164470087</v>
      </c>
      <c r="E164" s="22"/>
      <c r="F164" s="44"/>
      <c r="G164" s="58">
        <f>_xlfn.LOGNORM.DIST(A164,H$16,H$19,0)</f>
        <v>4.1305610463603237E-5</v>
      </c>
      <c r="H164" s="89">
        <f>G164/C$20</f>
        <v>4.088840771332417E-3</v>
      </c>
      <c r="I164" s="89">
        <f>_xlfn.LOGNORM.DIST(A164,H$16,H$19,1)</f>
        <v>0.99580041785739037</v>
      </c>
      <c r="K164">
        <v>165</v>
      </c>
      <c r="N164" s="24"/>
      <c r="O164" s="24"/>
      <c r="P164" s="24"/>
      <c r="Q164" s="30"/>
      <c r="R164" s="30"/>
    </row>
    <row r="165" spans="1:18" x14ac:dyDescent="0.2">
      <c r="A165" s="13">
        <v>460</v>
      </c>
      <c r="B165" s="11">
        <f t="shared" si="64"/>
        <v>4.1852511433195193E-6</v>
      </c>
      <c r="C165" s="92">
        <f>B165/$C$8</f>
        <v>2.605987650822035E-4</v>
      </c>
      <c r="D165" s="93">
        <f>_xlfn.LOGNORM.DIST(A165,$H$4,$H$7,1)</f>
        <v>0.99963988153824079</v>
      </c>
      <c r="E165" s="22"/>
      <c r="F165" s="44"/>
      <c r="G165" s="58">
        <f>_xlfn.LOGNORM.DIST(A165,H$16,H$19,0)</f>
        <v>3.3193371136672039E-5</v>
      </c>
      <c r="H165" s="89">
        <f>G165/C$20</f>
        <v>3.2858105162538675E-3</v>
      </c>
      <c r="I165" s="89">
        <f>_xlfn.LOGNORM.DIST(A165,H$16,H$19,1)</f>
        <v>0.99654211667295822</v>
      </c>
      <c r="K165">
        <v>166</v>
      </c>
      <c r="N165" s="24"/>
      <c r="O165" s="24"/>
      <c r="P165" s="24"/>
      <c r="Q165" s="30"/>
      <c r="R165" s="30"/>
    </row>
    <row r="166" spans="1:18" x14ac:dyDescent="0.2">
      <c r="A166" s="13">
        <v>480</v>
      </c>
      <c r="B166" s="11">
        <f t="shared" si="64"/>
        <v>3.2403200288802048E-6</v>
      </c>
      <c r="C166" s="92">
        <f>B166/$C$8</f>
        <v>2.0176170296140451E-4</v>
      </c>
      <c r="D166" s="93">
        <f t="shared" ref="D166:D174" si="65">_xlfn.LOGNORM.DIST(A166,$H$4,$H$7,1)</f>
        <v>0.99971369175551417</v>
      </c>
      <c r="E166" s="22"/>
      <c r="F166" s="44"/>
      <c r="G166" s="58">
        <f>_xlfn.LOGNORM.DIST(A166,H$16,H$19,0)</f>
        <v>2.6816441618318942E-5</v>
      </c>
      <c r="H166" s="89">
        <f>G166/C$20</f>
        <v>2.654558511552693E-3</v>
      </c>
      <c r="I166" s="89">
        <f>_xlfn.LOGNORM.DIST(A166,H$16,H$19,1)</f>
        <v>0.99713969168319927</v>
      </c>
      <c r="K166">
        <v>167</v>
      </c>
      <c r="N166" s="24"/>
      <c r="O166" s="24"/>
      <c r="P166" s="24"/>
      <c r="Q166" s="30"/>
      <c r="R166" s="30"/>
    </row>
    <row r="167" spans="1:18" x14ac:dyDescent="0.2">
      <c r="A167" s="13">
        <v>500</v>
      </c>
      <c r="B167" s="11">
        <f t="shared" si="64"/>
        <v>2.5257905329959621E-6</v>
      </c>
      <c r="C167" s="92">
        <f>B167/$C$8</f>
        <v>1.5727082347393012E-4</v>
      </c>
      <c r="D167" s="93">
        <f t="shared" si="65"/>
        <v>0.99977102510225735</v>
      </c>
      <c r="E167" s="22"/>
      <c r="F167" s="44"/>
      <c r="G167" s="58">
        <f>_xlfn.LOGNORM.DIST(A167,H$16,H$19,0)</f>
        <v>2.1774056318930749E-5</v>
      </c>
      <c r="H167" s="89">
        <f>G167/C$20</f>
        <v>2.1554129871190829E-3</v>
      </c>
      <c r="I167" s="89">
        <f>_xlfn.LOGNORM.DIST(A167,H$16,H$19,1)</f>
        <v>0.99762364953305405</v>
      </c>
      <c r="K167">
        <v>168</v>
      </c>
      <c r="N167" s="24"/>
      <c r="O167" s="24"/>
      <c r="P167" s="24"/>
      <c r="Q167" s="30"/>
      <c r="R167" s="30"/>
    </row>
    <row r="168" spans="1:18" x14ac:dyDescent="0.2">
      <c r="A168" s="13">
        <v>550</v>
      </c>
      <c r="B168" s="11">
        <f t="shared" si="64"/>
        <v>1.392256973286725E-6</v>
      </c>
      <c r="C168" s="92">
        <f>B168/$C$8</f>
        <v>8.6690245218555028E-5</v>
      </c>
      <c r="D168" s="93">
        <f t="shared" si="65"/>
        <v>0.9998658867282133</v>
      </c>
      <c r="E168" s="22"/>
      <c r="F168" s="60"/>
      <c r="G168" s="58">
        <f>_xlfn.LOGNORM.DIST(A168,H$16,H$19,0)</f>
        <v>1.3202436815649974E-5</v>
      </c>
      <c r="H168" s="89">
        <f>G168/C$20</f>
        <v>1.3069087062721658E-3</v>
      </c>
      <c r="I168" s="90">
        <f>_xlfn.LOGNORM.DIST(A168,H$16,H$19,1)</f>
        <v>0.9984782711653849</v>
      </c>
      <c r="K168">
        <v>169</v>
      </c>
      <c r="N168" s="24"/>
      <c r="O168" s="24"/>
      <c r="P168" s="24"/>
      <c r="Q168" s="30"/>
      <c r="R168" s="30"/>
    </row>
    <row r="169" spans="1:18" x14ac:dyDescent="0.2">
      <c r="A169" s="13">
        <v>600</v>
      </c>
      <c r="B169" s="11">
        <f t="shared" si="64"/>
        <v>7.945740695658981E-7</v>
      </c>
      <c r="C169" s="92">
        <f>B169/$C$8</f>
        <v>4.9474933332431016E-5</v>
      </c>
      <c r="D169" s="93">
        <f t="shared" si="65"/>
        <v>0.999919024648388</v>
      </c>
      <c r="E169" s="22"/>
      <c r="F169" s="44"/>
      <c r="G169" s="58">
        <f>_xlfn.LOGNORM.DIST(A169,H$16,H$19,0)</f>
        <v>8.2197317541299603E-6</v>
      </c>
      <c r="H169" s="89">
        <f>G169/C$20</f>
        <v>8.1367092626115031E-4</v>
      </c>
      <c r="I169" s="90">
        <f>_xlfn.LOGNORM.DIST(A169,H$16,H$19,1)</f>
        <v>0.99900293756059333</v>
      </c>
      <c r="K169">
        <v>170</v>
      </c>
      <c r="N169" s="24"/>
      <c r="O169" s="24"/>
      <c r="P169" s="24"/>
      <c r="Q169" s="30"/>
      <c r="R169" s="30"/>
    </row>
    <row r="170" spans="1:18" x14ac:dyDescent="0.2">
      <c r="A170" s="13">
        <v>650</v>
      </c>
      <c r="B170" s="11">
        <f t="shared" si="64"/>
        <v>4.6751423020522039E-7</v>
      </c>
      <c r="C170" s="92">
        <f>B170/$C$8</f>
        <v>2.9110231830246983E-5</v>
      </c>
      <c r="D170" s="93">
        <f t="shared" si="65"/>
        <v>0.9999497842584818</v>
      </c>
      <c r="E170" s="22"/>
      <c r="F170" s="44"/>
      <c r="G170" s="58">
        <f>_xlfn.LOGNORM.DIST(A170,H$16,H$19,0)</f>
        <v>5.2393836143688594E-6</v>
      </c>
      <c r="H170" s="89">
        <f>G170/C$20</f>
        <v>5.1864637996234056E-4</v>
      </c>
      <c r="I170" s="89">
        <f>_xlfn.LOGNORM.DIST(A170,H$16,H$19,1)</f>
        <v>0.99933323136099905</v>
      </c>
      <c r="K170">
        <v>171</v>
      </c>
      <c r="N170" s="24"/>
      <c r="O170" s="24"/>
      <c r="P170" s="24"/>
      <c r="Q170" s="30"/>
      <c r="R170" s="30"/>
    </row>
    <row r="171" spans="1:18" x14ac:dyDescent="0.2">
      <c r="A171" s="13">
        <v>700</v>
      </c>
      <c r="B171" s="11">
        <f t="shared" si="64"/>
        <v>2.8260700576621875E-7</v>
      </c>
      <c r="C171" s="92">
        <f>B171/$C$8</f>
        <v>1.759680224299344E-5</v>
      </c>
      <c r="D171" s="93">
        <f t="shared" si="65"/>
        <v>0.99996811231044835</v>
      </c>
      <c r="E171" s="22"/>
      <c r="F171" s="44"/>
      <c r="G171" s="58">
        <f>_xlfn.LOGNORM.DIST(A171,H$16,H$19,0)</f>
        <v>3.4107742075233293E-6</v>
      </c>
      <c r="H171" s="89">
        <f>G171/C$20</f>
        <v>3.3763240598560167E-4</v>
      </c>
      <c r="I171" s="89">
        <f>_xlfn.LOGNORM.DIST(A171,H$16,H$19,1)</f>
        <v>0.99954587147891161</v>
      </c>
      <c r="K171">
        <v>172</v>
      </c>
      <c r="N171" s="24"/>
      <c r="O171" s="24"/>
      <c r="P171" s="24"/>
      <c r="Q171" s="30"/>
      <c r="R171" s="30"/>
    </row>
    <row r="172" spans="1:18" x14ac:dyDescent="0.2">
      <c r="A172" s="13">
        <v>750</v>
      </c>
      <c r="B172" s="11">
        <f t="shared" si="64"/>
        <v>1.7499905993536143E-7</v>
      </c>
      <c r="C172" s="92">
        <f>B172/$C$8</f>
        <v>1.0896488011835439E-5</v>
      </c>
      <c r="D172" s="93">
        <f t="shared" si="65"/>
        <v>0.99997931714887245</v>
      </c>
      <c r="E172" s="22"/>
      <c r="F172" s="44"/>
      <c r="G172" s="58">
        <f>_xlfn.LOGNORM.DIST(A172,H$16,H$19,0)</f>
        <v>2.2629188784745075E-6</v>
      </c>
      <c r="H172" s="89">
        <f>G172/C$20</f>
        <v>2.2400625166107873E-4</v>
      </c>
      <c r="I172" s="89">
        <f>_xlfn.LOGNORM.DIST(A172,H$16,H$19,1)</f>
        <v>0.99968554737881521</v>
      </c>
      <c r="K172">
        <v>173</v>
      </c>
      <c r="N172" s="24"/>
      <c r="O172" s="24"/>
      <c r="P172" s="24"/>
      <c r="Q172" s="30"/>
      <c r="R172" s="30"/>
    </row>
    <row r="173" spans="1:18" x14ac:dyDescent="0.2">
      <c r="A173" s="13">
        <v>800</v>
      </c>
      <c r="B173" s="11">
        <f t="shared" si="64"/>
        <v>1.1073641433756698E-7</v>
      </c>
      <c r="C173" s="92">
        <f>B173/$C$8</f>
        <v>6.8951113894476391E-6</v>
      </c>
      <c r="D173" s="93">
        <f t="shared" si="65"/>
        <v>0.99998632644803653</v>
      </c>
      <c r="E173" s="22"/>
      <c r="F173" s="44"/>
      <c r="G173" s="58">
        <f>_xlfn.LOGNORM.DIST(A173,H$16,H$19,0)</f>
        <v>1.5273988184491997E-6</v>
      </c>
      <c r="H173" s="89">
        <f>G173/C$20</f>
        <v>1.5119714956066647E-4</v>
      </c>
      <c r="I173" s="89">
        <f>_xlfn.LOGNORM.DIST(A173,H$16,H$19,1)</f>
        <v>0.99977897634413126</v>
      </c>
      <c r="K173">
        <v>174</v>
      </c>
      <c r="N173" s="24"/>
      <c r="O173" s="24"/>
      <c r="P173" s="24"/>
      <c r="Q173" s="30"/>
      <c r="R173" s="30"/>
    </row>
    <row r="174" spans="1:18" x14ac:dyDescent="0.2">
      <c r="A174" s="13">
        <v>850</v>
      </c>
      <c r="B174" s="11">
        <f t="shared" si="64"/>
        <v>7.1456847579479529E-8</v>
      </c>
      <c r="C174" s="92">
        <f>B174/$C$8</f>
        <v>4.4493306609815458E-6</v>
      </c>
      <c r="D174" s="93">
        <f t="shared" si="65"/>
        <v>0.99999080287699293</v>
      </c>
      <c r="E174" s="22"/>
      <c r="F174" s="44"/>
      <c r="G174" s="58">
        <f>_xlfn.LOGNORM.DIST(A174,H$16,H$19,0)</f>
        <v>1.0472124214234059E-6</v>
      </c>
      <c r="H174" s="89">
        <f>G174/C$20</f>
        <v>1.036635168177646E-4</v>
      </c>
      <c r="I174" s="89">
        <f>_xlfn.LOGNORM.DIST(A174,H$16,H$19,1)</f>
        <v>0.99984250918613049</v>
      </c>
      <c r="K174">
        <v>175</v>
      </c>
      <c r="N174" s="24"/>
      <c r="O174" s="24"/>
      <c r="P174" s="24"/>
      <c r="Q174" s="30"/>
      <c r="R174" s="30"/>
    </row>
    <row r="175" spans="1:18" x14ac:dyDescent="0.2">
      <c r="A175" s="13">
        <v>900</v>
      </c>
      <c r="B175" s="11">
        <f t="shared" si="64"/>
        <v>4.6937639321552852E-8</v>
      </c>
      <c r="C175" s="92">
        <f>B175/$C$8</f>
        <v>2.9226181235491793E-6</v>
      </c>
      <c r="D175" s="93">
        <f t="shared" ref="D175:D183" si="66">_xlfn.LOGNORM.DIST(A175,$H$4,$H$7,1)</f>
        <v>0.99999371581522478</v>
      </c>
      <c r="E175" s="22"/>
      <c r="F175" s="44"/>
      <c r="G175" s="58">
        <f>_xlfn.LOGNORM.DIST(A175,H$16,H$19,0)</f>
        <v>7.2834267912754188E-7</v>
      </c>
      <c r="H175" s="89">
        <f>G175/C$20</f>
        <v>7.2098613444832962E-5</v>
      </c>
      <c r="I175" s="89">
        <f>_xlfn.LOGNORM.DIST(A175,H$16,H$19,1)</f>
        <v>0.99988636664105646</v>
      </c>
      <c r="K175">
        <v>176</v>
      </c>
      <c r="N175" s="24"/>
      <c r="O175" s="24"/>
      <c r="P175" s="24"/>
      <c r="Q175" s="30"/>
      <c r="R175" s="30"/>
    </row>
    <row r="176" spans="1:18" x14ac:dyDescent="0.2">
      <c r="A176" s="13">
        <v>950</v>
      </c>
      <c r="B176" s="11">
        <f t="shared" si="64"/>
        <v>3.1336675892288101E-8</v>
      </c>
      <c r="C176" s="92">
        <f>B176/$C$8</f>
        <v>1.951208842591573E-6</v>
      </c>
      <c r="D176" s="93">
        <f t="shared" si="66"/>
        <v>0.99999564398795326</v>
      </c>
      <c r="E176" s="22"/>
      <c r="F176" s="44"/>
      <c r="G176" s="58">
        <f>_xlfn.LOGNORM.DIST(A176,H$16,H$19,0)</f>
        <v>5.1327313961506312E-7</v>
      </c>
      <c r="H176" s="89">
        <f>G176/C$20</f>
        <v>5.0808888103400511E-5</v>
      </c>
      <c r="I176" s="89">
        <f>_xlfn.LOGNORM.DIST(A176,H$16,H$19,1)</f>
        <v>0.99991706183201279</v>
      </c>
      <c r="K176">
        <v>177</v>
      </c>
      <c r="N176" s="24"/>
      <c r="O176" s="24"/>
      <c r="P176" s="24"/>
      <c r="Q176" s="30"/>
      <c r="R176" s="30"/>
    </row>
    <row r="177" spans="1:18" x14ac:dyDescent="0.2">
      <c r="A177" s="13">
        <v>1000</v>
      </c>
      <c r="B177" s="11">
        <f t="shared" si="64"/>
        <v>2.1235168948983238E-8</v>
      </c>
      <c r="C177" s="92">
        <f>B177/$C$8</f>
        <v>1.3222286106414685E-6</v>
      </c>
      <c r="D177" s="93">
        <f t="shared" si="66"/>
        <v>0.99999694040606613</v>
      </c>
      <c r="E177" s="22"/>
      <c r="F177" s="44"/>
      <c r="G177" s="58">
        <f>_xlfn.LOGNORM.DIST(A177,H$16,H$19,0)</f>
        <v>3.6612360256867679E-7</v>
      </c>
      <c r="H177" s="89">
        <f>G177/C$20</f>
        <v>3.6242561161250087E-5</v>
      </c>
      <c r="I177" s="89">
        <f>_xlfn.LOGNORM.DIST(A177,H$16,H$19,1)</f>
        <v>0.99993881890225988</v>
      </c>
      <c r="K177">
        <v>178</v>
      </c>
      <c r="N177" s="24"/>
      <c r="O177" s="24"/>
      <c r="P177" s="24"/>
      <c r="Q177" s="30"/>
      <c r="R177" s="30"/>
    </row>
    <row r="178" spans="1:18" x14ac:dyDescent="0.2">
      <c r="A178" s="13">
        <v>1100</v>
      </c>
      <c r="B178" s="11">
        <f t="shared" si="64"/>
        <v>1.0150567843295701E-8</v>
      </c>
      <c r="C178" s="92">
        <f>B178/$C$8</f>
        <v>6.3203505698057897E-7</v>
      </c>
      <c r="D178" s="93">
        <f t="shared" si="66"/>
        <v>0.99999843583197701</v>
      </c>
      <c r="E178" s="22"/>
      <c r="F178" s="44"/>
      <c r="G178" s="58">
        <f>_xlfn.LOGNORM.DIST(A178,H$16,H$19,0)</f>
        <v>1.925107694418143E-7</v>
      </c>
      <c r="H178" s="89">
        <f>G178/C$20</f>
        <v>1.9056633570586371E-5</v>
      </c>
      <c r="I178" s="89">
        <f>_xlfn.LOGNORM.DIST(A178,H$16,H$19,1)</f>
        <v>0.99996573386049692</v>
      </c>
      <c r="K178">
        <v>179</v>
      </c>
      <c r="N178" s="24"/>
      <c r="O178" s="24"/>
      <c r="P178" s="24"/>
      <c r="Q178" s="30"/>
      <c r="R178" s="30"/>
    </row>
    <row r="179" spans="1:18" x14ac:dyDescent="0.2">
      <c r="A179" s="13">
        <v>1200</v>
      </c>
      <c r="B179" s="11">
        <f t="shared" si="64"/>
        <v>5.0863531040593302E-9</v>
      </c>
      <c r="C179" s="92">
        <f>B179/$C$8</f>
        <v>3.1670676198384114E-7</v>
      </c>
      <c r="D179" s="93">
        <f t="shared" si="66"/>
        <v>0.99999916609558481</v>
      </c>
      <c r="E179" s="22"/>
      <c r="F179" s="44"/>
      <c r="G179" s="58">
        <f>_xlfn.LOGNORM.DIST(A179,H$16,H$19,0)</f>
        <v>1.0523489180812363E-7</v>
      </c>
      <c r="H179" s="89">
        <f>G179/C$20</f>
        <v>1.0417197842190566E-5</v>
      </c>
      <c r="I179" s="89">
        <f>_xlfn.LOGNORM.DIST(A179,H$16,H$19,1)</f>
        <v>0.9999801412041015</v>
      </c>
      <c r="K179">
        <v>180</v>
      </c>
      <c r="N179" s="24"/>
      <c r="O179" s="24"/>
      <c r="P179" s="24"/>
      <c r="Q179" s="30"/>
      <c r="R179" s="30"/>
    </row>
    <row r="180" spans="1:18" x14ac:dyDescent="0.2">
      <c r="A180" s="13">
        <v>1300</v>
      </c>
      <c r="B180" s="11">
        <f t="shared" si="64"/>
        <v>2.655174560983017E-9</v>
      </c>
      <c r="C180" s="92">
        <f>B180/$C$8</f>
        <v>1.6532704680681356E-7</v>
      </c>
      <c r="D180" s="93">
        <f t="shared" si="66"/>
        <v>0.9999995389119537</v>
      </c>
      <c r="E180" s="22"/>
      <c r="F180" s="44"/>
      <c r="G180" s="58">
        <f>_xlfn.LOGNORM.DIST(A180,H$16,H$19,0)</f>
        <v>5.9512533263412309E-8</v>
      </c>
      <c r="H180" s="89">
        <f>G180/C$20</f>
        <v>5.8911433502994822E-6</v>
      </c>
      <c r="I180" s="89">
        <f>_xlfn.LOGNORM.DIST(A180,H$16,H$19,1)</f>
        <v>0.99998814142295367</v>
      </c>
      <c r="K180">
        <v>181</v>
      </c>
      <c r="N180" s="24"/>
      <c r="O180" s="24"/>
      <c r="P180" s="24"/>
      <c r="Q180" s="30"/>
      <c r="R180" s="31"/>
    </row>
    <row r="181" spans="1:18" x14ac:dyDescent="0.2">
      <c r="A181" s="13">
        <v>1400</v>
      </c>
      <c r="B181" s="11">
        <f t="shared" si="64"/>
        <v>1.436682746021172E-9</v>
      </c>
      <c r="C181" s="92">
        <f>B181/$C$8</f>
        <v>8.9456459506770245E-8</v>
      </c>
      <c r="D181" s="93">
        <f t="shared" si="66"/>
        <v>0.9999997367544109</v>
      </c>
      <c r="E181" s="22"/>
      <c r="F181" s="44"/>
      <c r="G181" s="58">
        <f>_xlfn.LOGNORM.DIST(A181,H$16,H$19,0)</f>
        <v>3.4678549041890359E-8</v>
      </c>
      <c r="H181" s="89">
        <f>G181/C$20</f>
        <v>3.4328282192579109E-6</v>
      </c>
      <c r="I181" s="89">
        <f>_xlfn.LOGNORM.DIST(A181,H$16,H$19,1)</f>
        <v>0.99999272900984981</v>
      </c>
      <c r="K181">
        <v>182</v>
      </c>
      <c r="N181" s="24"/>
      <c r="O181" s="24"/>
      <c r="P181" s="24"/>
      <c r="Q181" s="30"/>
      <c r="R181" s="31"/>
    </row>
    <row r="182" spans="1:18" x14ac:dyDescent="0.2">
      <c r="A182" s="13">
        <v>1600</v>
      </c>
      <c r="B182" s="11">
        <f t="shared" si="64"/>
        <v>4.6106578896155296E-10</v>
      </c>
      <c r="C182" s="92">
        <f>B182/$C$8</f>
        <v>2.8708713315046953E-8</v>
      </c>
      <c r="D182" s="93">
        <f t="shared" si="66"/>
        <v>0.99999990685026008</v>
      </c>
      <c r="E182" s="22"/>
      <c r="F182" s="44"/>
      <c r="G182" s="58">
        <f>_xlfn.LOGNORM.DIST(A182,H$16,H$19,0)</f>
        <v>1.2719056247215255E-8</v>
      </c>
      <c r="H182" s="89">
        <f>G182/C$20</f>
        <v>1.259058882625877E-6</v>
      </c>
      <c r="I182" s="89">
        <f>_xlfn.LOGNORM.DIST(A182,H$16,H$19,1)</f>
        <v>0.99999707346941646</v>
      </c>
      <c r="K182">
        <v>183</v>
      </c>
      <c r="N182" s="24"/>
      <c r="O182" s="24"/>
      <c r="P182" s="24"/>
      <c r="Q182" s="30"/>
      <c r="R182" s="31"/>
    </row>
    <row r="183" spans="1:18" x14ac:dyDescent="0.2">
      <c r="A183" s="13">
        <v>1800</v>
      </c>
      <c r="B183" s="11">
        <f t="shared" si="64"/>
        <v>1.6387549064086575E-10</v>
      </c>
      <c r="C183" s="92">
        <f>B183/$C$8</f>
        <v>1.0203868065699369E-8</v>
      </c>
      <c r="D183" s="93">
        <f t="shared" si="66"/>
        <v>0.99999996387792223</v>
      </c>
      <c r="E183" s="22"/>
      <c r="F183" s="44"/>
      <c r="G183" s="58">
        <f>_xlfn.LOGNORM.DIST(A183,H$16,H$19,0)</f>
        <v>5.0857910888544572E-9</v>
      </c>
      <c r="H183" s="89">
        <f>G183/C$20</f>
        <v>5.0344226184263421E-7</v>
      </c>
      <c r="I183" s="89">
        <f>_xlfn.LOGNORM.DIST(A183,H$16,H$19,1)</f>
        <v>0.99999872826832192</v>
      </c>
      <c r="K183">
        <v>184</v>
      </c>
      <c r="N183" s="24"/>
      <c r="O183" s="24"/>
      <c r="P183" s="24"/>
      <c r="Q183" s="30"/>
      <c r="R183" s="31"/>
    </row>
    <row r="184" spans="1:18" x14ac:dyDescent="0.2">
      <c r="A184" s="13">
        <v>2000</v>
      </c>
      <c r="B184" s="11">
        <f t="shared" si="64"/>
        <v>6.3333731534767075E-11</v>
      </c>
      <c r="C184" s="92">
        <f>B184/$C$8</f>
        <v>3.9435368776740752E-9</v>
      </c>
      <c r="D184" s="93">
        <f>_xlfn.LOGNORM.DIST(A184,$H$4,$H$7,1)</f>
        <v>0.99999998489706066</v>
      </c>
      <c r="E184" s="22"/>
      <c r="F184" s="44"/>
      <c r="G184" s="58">
        <f>_xlfn.LOGNORM.DIST(A184,H$16,H$19,0)</f>
        <v>2.1839217770609434E-9</v>
      </c>
      <c r="H184" s="89">
        <f>G184/C$20</f>
        <v>2.1618633166833386E-7</v>
      </c>
      <c r="I184" s="89">
        <f>_xlfn.LOGNORM.DIST(A184,H$16,H$19,1)</f>
        <v>0.99999941115613211</v>
      </c>
      <c r="K184">
        <v>185</v>
      </c>
      <c r="N184" s="24"/>
      <c r="O184" s="24"/>
      <c r="P184" s="24"/>
      <c r="Q184" s="30"/>
      <c r="R184" s="31"/>
    </row>
    <row r="185" spans="1:18" x14ac:dyDescent="0.2">
      <c r="A185" s="13">
        <v>2200</v>
      </c>
      <c r="B185" s="11">
        <f t="shared" si="64"/>
        <v>2.6253199654650788E-11</v>
      </c>
      <c r="C185" s="92">
        <f>B185/$C$8</f>
        <v>1.6346812115155822E-9</v>
      </c>
      <c r="D185" s="93">
        <f>_xlfn.LOGNORM.DIST(A185,$H$4,$H$7,1)</f>
        <v>0.99999999327388911</v>
      </c>
      <c r="E185" s="22"/>
      <c r="F185" s="44"/>
      <c r="G185" s="58">
        <f>_xlfn.LOGNORM.DIST(A185,H$16,H$19,0)</f>
        <v>9.9581102138330581E-10</v>
      </c>
      <c r="H185" s="89">
        <f>G185/C$20</f>
        <v>9.8575294229389494E-8</v>
      </c>
      <c r="I185" s="89">
        <f>_xlfn.LOGNORM.DIST(A185,H$16,H$19,1)</f>
        <v>0.99999971235821039</v>
      </c>
      <c r="K185">
        <v>186</v>
      </c>
      <c r="N185" s="24"/>
      <c r="O185" s="24"/>
      <c r="P185" s="24"/>
      <c r="Q185" s="30"/>
      <c r="R185" s="31"/>
    </row>
    <row r="186" spans="1:18" x14ac:dyDescent="0.2">
      <c r="A186" s="13">
        <v>2400</v>
      </c>
      <c r="B186" s="11">
        <f t="shared" ref="B186:B197" si="67">_xlfn.LOGNORM.DIST(A186,$H$4,$H$7,0)</f>
        <v>1.1550468271849561E-11</v>
      </c>
      <c r="C186" s="92">
        <f t="shared" ref="C186:C197" si="68">B186/$C$8</f>
        <v>7.1920122943393224E-10</v>
      </c>
      <c r="D186" s="93">
        <f t="shared" ref="D186:D197" si="69">_xlfn.LOGNORM.DIST(A186,$H$4,$H$7,1)</f>
        <v>0.99999999683903118</v>
      </c>
      <c r="E186" s="22"/>
      <c r="F186" s="44"/>
      <c r="G186" s="58">
        <f t="shared" ref="G186:G197" si="70">_xlfn.LOGNORM.DIST(A186,H$16,H$19,0)</f>
        <v>4.7795041124894704E-10</v>
      </c>
      <c r="H186" s="89">
        <f t="shared" ref="H186:H197" si="71">G186/C$20</f>
        <v>4.731229259792214E-8</v>
      </c>
      <c r="I186" s="89">
        <f t="shared" ref="I186:I197" si="72">_xlfn.LOGNORM.DIST(A186,H$16,H$19,1)</f>
        <v>0.99999985290131932</v>
      </c>
      <c r="K186">
        <v>187</v>
      </c>
      <c r="N186" s="24"/>
      <c r="O186" s="24"/>
      <c r="P186" s="24"/>
      <c r="Q186" s="30"/>
      <c r="R186" s="31"/>
    </row>
    <row r="187" spans="1:18" x14ac:dyDescent="0.2">
      <c r="A187" s="13">
        <v>2600</v>
      </c>
      <c r="B187" s="11">
        <f t="shared" si="67"/>
        <v>5.3494888808697215E-12</v>
      </c>
      <c r="C187" s="92">
        <f t="shared" si="68"/>
        <v>3.3309116906899062E-10</v>
      </c>
      <c r="D187" s="93">
        <f t="shared" si="69"/>
        <v>0.99999999844390097</v>
      </c>
      <c r="E187" s="22"/>
      <c r="F187" s="44"/>
      <c r="G187" s="58">
        <f t="shared" si="70"/>
        <v>2.398046739700227E-10</v>
      </c>
      <c r="H187" s="89">
        <f t="shared" si="71"/>
        <v>2.3738255338187098E-8</v>
      </c>
      <c r="I187" s="89">
        <f t="shared" si="72"/>
        <v>0.99999992172472441</v>
      </c>
      <c r="K187">
        <v>188</v>
      </c>
      <c r="N187" s="24"/>
      <c r="O187" s="24"/>
      <c r="P187" s="24"/>
      <c r="Q187" s="30"/>
      <c r="R187" s="31"/>
    </row>
    <row r="188" spans="1:18" x14ac:dyDescent="0.2">
      <c r="A188" s="13">
        <v>2800</v>
      </c>
      <c r="B188" s="11">
        <f t="shared" si="67"/>
        <v>2.5909545523655158E-12</v>
      </c>
      <c r="C188" s="92">
        <f t="shared" si="68"/>
        <v>1.6132832501779913E-10</v>
      </c>
      <c r="D188" s="93">
        <f t="shared" si="69"/>
        <v>0.99999999920227134</v>
      </c>
      <c r="E188" s="22"/>
      <c r="F188" s="44"/>
      <c r="G188" s="58">
        <f t="shared" si="70"/>
        <v>1.2508056459695638E-10</v>
      </c>
      <c r="H188" s="89">
        <f t="shared" si="71"/>
        <v>1.2381720218757399E-8</v>
      </c>
      <c r="I188" s="89">
        <f t="shared" si="72"/>
        <v>0.99999995687135435</v>
      </c>
      <c r="K188">
        <v>189</v>
      </c>
      <c r="N188" s="24"/>
      <c r="O188" s="24"/>
      <c r="P188" s="24"/>
      <c r="Q188" s="30"/>
      <c r="R188" s="31"/>
    </row>
    <row r="189" spans="1:18" x14ac:dyDescent="0.2">
      <c r="A189" s="13">
        <v>3000</v>
      </c>
      <c r="B189" s="11">
        <f t="shared" si="67"/>
        <v>1.3053132536734042E-12</v>
      </c>
      <c r="C189" s="92">
        <f t="shared" si="68"/>
        <v>8.1276609289191406E-11</v>
      </c>
      <c r="D189" s="93">
        <f t="shared" si="69"/>
        <v>0.99999999957617391</v>
      </c>
      <c r="E189" s="22"/>
      <c r="F189" s="44"/>
      <c r="G189" s="58">
        <f t="shared" si="70"/>
        <v>6.751620277621094E-11</v>
      </c>
      <c r="H189" s="89">
        <f t="shared" si="71"/>
        <v>6.6834262837048079E-9</v>
      </c>
      <c r="I189" s="89">
        <f t="shared" si="72"/>
        <v>0.99999997549330932</v>
      </c>
      <c r="K189">
        <v>190</v>
      </c>
      <c r="N189" s="24"/>
      <c r="O189" s="24"/>
      <c r="P189" s="24"/>
      <c r="Q189" s="30"/>
      <c r="R189" s="31"/>
    </row>
    <row r="190" spans="1:18" x14ac:dyDescent="0.2">
      <c r="A190" s="13">
        <v>3200</v>
      </c>
      <c r="B190" s="11">
        <f t="shared" si="67"/>
        <v>6.8101441923192032E-13</v>
      </c>
      <c r="C190" s="92">
        <f t="shared" si="68"/>
        <v>4.2404030386155385E-11</v>
      </c>
      <c r="D190" s="93">
        <f t="shared" si="69"/>
        <v>0.99999999976756038</v>
      </c>
      <c r="E190" s="22"/>
      <c r="F190" s="44"/>
      <c r="G190" s="58">
        <f t="shared" si="70"/>
        <v>3.7573209336933673E-11</v>
      </c>
      <c r="H190" s="89">
        <f t="shared" si="71"/>
        <v>3.7193705291448316E-9</v>
      </c>
      <c r="I190" s="89">
        <f t="shared" si="72"/>
        <v>0.99999998568702275</v>
      </c>
      <c r="K190">
        <v>191</v>
      </c>
      <c r="N190" s="24"/>
      <c r="O190" s="24"/>
      <c r="P190" s="24"/>
      <c r="Q190" s="30"/>
      <c r="R190" s="31"/>
    </row>
    <row r="191" spans="1:18" x14ac:dyDescent="0.2">
      <c r="A191" s="13">
        <v>3400</v>
      </c>
      <c r="B191" s="11">
        <f t="shared" si="67"/>
        <v>3.6658890881831834E-13</v>
      </c>
      <c r="C191" s="92">
        <f t="shared" si="68"/>
        <v>2.2826017760815868E-11</v>
      </c>
      <c r="D191" s="93">
        <f t="shared" si="69"/>
        <v>0.9999999998688468</v>
      </c>
      <c r="E191" s="22"/>
      <c r="F191" s="44"/>
      <c r="G191" s="58">
        <f t="shared" si="70"/>
        <v>2.1489694654866958E-11</v>
      </c>
      <c r="H191" s="89">
        <f t="shared" si="71"/>
        <v>2.1272640370665836E-9</v>
      </c>
      <c r="I191" s="89">
        <f t="shared" si="72"/>
        <v>0.99999999143193941</v>
      </c>
      <c r="K191">
        <v>192</v>
      </c>
      <c r="N191" s="24"/>
      <c r="O191" s="24"/>
      <c r="P191" s="24"/>
      <c r="Q191" s="30"/>
      <c r="R191" s="31"/>
    </row>
    <row r="192" spans="1:18" x14ac:dyDescent="0.2">
      <c r="A192" s="13">
        <v>3600</v>
      </c>
      <c r="B192" s="11">
        <f t="shared" si="67"/>
        <v>2.0296807518543446E-13</v>
      </c>
      <c r="C192" s="92">
        <f t="shared" si="68"/>
        <v>1.2638006163349125E-11</v>
      </c>
      <c r="D192" s="93">
        <f t="shared" si="69"/>
        <v>0.99999999992407695</v>
      </c>
      <c r="E192" s="22"/>
      <c r="F192" s="44"/>
      <c r="G192" s="58">
        <f t="shared" si="70"/>
        <v>1.2598018459785571E-11</v>
      </c>
      <c r="H192" s="89">
        <f t="shared" si="71"/>
        <v>1.2470773567614802E-9</v>
      </c>
      <c r="I192" s="89">
        <f t="shared" si="72"/>
        <v>0.99999999475546153</v>
      </c>
      <c r="K192">
        <v>193</v>
      </c>
      <c r="N192" s="24"/>
      <c r="O192" s="24"/>
      <c r="P192" s="24"/>
      <c r="Q192" s="30"/>
      <c r="R192" s="31"/>
    </row>
    <row r="193" spans="1:24" x14ac:dyDescent="0.2">
      <c r="A193" s="13">
        <v>3800</v>
      </c>
      <c r="B193" s="11">
        <f t="shared" si="67"/>
        <v>1.1527757318517589E-13</v>
      </c>
      <c r="C193" s="92">
        <f t="shared" si="68"/>
        <v>7.177871096620284E-12</v>
      </c>
      <c r="D193" s="93">
        <f t="shared" si="69"/>
        <v>0.99999999995501676</v>
      </c>
      <c r="E193" s="22"/>
      <c r="F193" s="44"/>
      <c r="G193" s="58">
        <f t="shared" si="70"/>
        <v>7.552668587994307E-12</v>
      </c>
      <c r="H193" s="89">
        <f t="shared" si="71"/>
        <v>7.4763836942113166E-10</v>
      </c>
      <c r="I193" s="89">
        <f t="shared" si="72"/>
        <v>0.9999999967241997</v>
      </c>
      <c r="K193">
        <v>194</v>
      </c>
      <c r="N193" s="24"/>
      <c r="O193" s="24"/>
      <c r="P193" s="24"/>
      <c r="Q193" s="30"/>
      <c r="R193" s="31"/>
    </row>
    <row r="194" spans="1:24" x14ac:dyDescent="0.2">
      <c r="A194" s="13">
        <v>4000</v>
      </c>
      <c r="B194" s="11">
        <f t="shared" si="67"/>
        <v>6.7009349137549467E-14</v>
      </c>
      <c r="C194" s="92">
        <f t="shared" si="68"/>
        <v>4.1724028107802486E-12</v>
      </c>
      <c r="D194" s="93">
        <f t="shared" si="69"/>
        <v>0.99999999997277844</v>
      </c>
      <c r="E194" s="22"/>
      <c r="F194" s="44"/>
      <c r="G194" s="58">
        <f t="shared" si="70"/>
        <v>4.6213344232792791E-12</v>
      </c>
      <c r="H194" s="89">
        <f t="shared" si="71"/>
        <v>4.5746571460350572E-10</v>
      </c>
      <c r="I194" s="89">
        <f t="shared" si="72"/>
        <v>0.99999999791576411</v>
      </c>
      <c r="K194">
        <v>195</v>
      </c>
      <c r="N194" s="24"/>
      <c r="O194" s="24"/>
      <c r="P194" s="24"/>
      <c r="Q194" s="30"/>
      <c r="R194" s="31"/>
    </row>
    <row r="195" spans="1:24" x14ac:dyDescent="0.2">
      <c r="A195" s="13">
        <v>4500</v>
      </c>
      <c r="B195" s="11">
        <f t="shared" si="67"/>
        <v>1.8870606892792374E-14</v>
      </c>
      <c r="C195" s="92">
        <f t="shared" si="68"/>
        <v>1.1749968363219861E-12</v>
      </c>
      <c r="D195" s="93">
        <f t="shared" si="69"/>
        <v>0.99999999999158851</v>
      </c>
      <c r="E195" s="22"/>
      <c r="F195" s="44"/>
      <c r="G195" s="58">
        <f t="shared" si="70"/>
        <v>1.4640988106476864E-12</v>
      </c>
      <c r="H195" s="89">
        <f t="shared" si="71"/>
        <v>1.4493108425332638E-10</v>
      </c>
      <c r="I195" s="89">
        <f t="shared" si="72"/>
        <v>0.99999999927734673</v>
      </c>
      <c r="K195">
        <v>196</v>
      </c>
      <c r="N195" s="24"/>
      <c r="O195" s="24"/>
      <c r="P195" s="24"/>
      <c r="Q195" s="30"/>
      <c r="R195" s="31"/>
    </row>
    <row r="196" spans="1:24" x14ac:dyDescent="0.2">
      <c r="A196" s="13">
        <v>5000</v>
      </c>
      <c r="B196" s="11">
        <f t="shared" si="67"/>
        <v>5.9220127330823885E-15</v>
      </c>
      <c r="C196" s="92">
        <f t="shared" si="68"/>
        <v>3.6873992795049237E-13</v>
      </c>
      <c r="D196" s="93">
        <f t="shared" si="69"/>
        <v>0.99999999999713041</v>
      </c>
      <c r="E196" s="22"/>
      <c r="F196" s="44"/>
      <c r="G196" s="58">
        <f t="shared" si="70"/>
        <v>5.1051833905883214E-13</v>
      </c>
      <c r="H196" s="89">
        <f t="shared" si="71"/>
        <v>5.0536190503612416E-11</v>
      </c>
      <c r="I196" s="89">
        <f t="shared" si="72"/>
        <v>0.99999999972667486</v>
      </c>
      <c r="K196">
        <v>197</v>
      </c>
      <c r="N196" s="24"/>
      <c r="O196" s="24"/>
      <c r="P196" s="24"/>
      <c r="Q196" s="30"/>
      <c r="R196" s="31"/>
    </row>
    <row r="197" spans="1:24" x14ac:dyDescent="0.2">
      <c r="A197" s="13">
        <v>5500</v>
      </c>
      <c r="B197" s="11">
        <f t="shared" si="67"/>
        <v>2.0333200283316646E-15</v>
      </c>
      <c r="C197" s="92">
        <f t="shared" si="68"/>
        <v>1.2660666475079666E-13</v>
      </c>
      <c r="D197" s="93">
        <f t="shared" si="69"/>
        <v>0.99999999999893696</v>
      </c>
      <c r="E197" s="22"/>
      <c r="F197" s="44"/>
      <c r="G197" s="58">
        <f t="shared" si="70"/>
        <v>1.9281483027283181E-13</v>
      </c>
      <c r="H197" s="89">
        <f t="shared" si="71"/>
        <v>1.9086732540408525E-11</v>
      </c>
      <c r="I197" s="89">
        <f t="shared" si="72"/>
        <v>0.99999999988883903</v>
      </c>
      <c r="K197">
        <v>198</v>
      </c>
      <c r="N197" s="24"/>
      <c r="O197" s="24"/>
      <c r="P197" s="24"/>
      <c r="Q197" s="30"/>
      <c r="R197" s="31"/>
    </row>
    <row r="198" spans="1:24" x14ac:dyDescent="0.2">
      <c r="A198" s="13">
        <v>6000</v>
      </c>
      <c r="B198" s="11">
        <f t="shared" ref="B198:B199" si="73">_xlfn.LOGNORM.DIST(A198,$H$4,$H$7,0)</f>
        <v>7.5324405675514585E-16</v>
      </c>
      <c r="C198" s="92">
        <f t="shared" ref="C198:C199" si="74">B198/$C$8</f>
        <v>4.6901479570521031E-14</v>
      </c>
      <c r="D198" s="93">
        <f t="shared" ref="D198:D199" si="75">_xlfn.LOGNORM.DIST(A198,$H$4,$H$7,1)</f>
        <v>0.99999999999957778</v>
      </c>
      <c r="E198" s="22"/>
      <c r="F198" s="44"/>
      <c r="G198" s="58">
        <f t="shared" ref="G198:G199" si="76">_xlfn.LOGNORM.DIST(A198,H$16,H$19,0)</f>
        <v>7.7921798974670013E-14</v>
      </c>
      <c r="H198" s="89">
        <f t="shared" ref="H198:H199" si="77">G198/C$20</f>
        <v>7.7134758461915199E-12</v>
      </c>
      <c r="I198" s="89">
        <f t="shared" ref="I198:I199" si="78">_xlfn.LOGNORM.DIST(A198,H$16,H$19,1)</f>
        <v>0.99999999995191857</v>
      </c>
      <c r="K198">
        <v>199</v>
      </c>
      <c r="N198" s="24"/>
      <c r="O198" s="24"/>
      <c r="P198" s="24"/>
      <c r="Q198" s="30"/>
      <c r="R198" s="31"/>
      <c r="X198" s="15" t="s">
        <v>25</v>
      </c>
    </row>
    <row r="199" spans="1:24" x14ac:dyDescent="0.2">
      <c r="A199" s="13">
        <v>7000</v>
      </c>
      <c r="B199" s="11">
        <f t="shared" si="73"/>
        <v>1.2458869222087945E-16</v>
      </c>
      <c r="C199" s="92">
        <f t="shared" si="74"/>
        <v>7.7576370507162188E-15</v>
      </c>
      <c r="D199" s="93">
        <f t="shared" si="75"/>
        <v>0.99999999999992095</v>
      </c>
      <c r="E199" s="22"/>
      <c r="F199" s="44"/>
      <c r="G199" s="58">
        <f t="shared" si="76"/>
        <v>1.5036566302519869E-14</v>
      </c>
      <c r="H199" s="89">
        <f t="shared" si="77"/>
        <v>1.4884691127555622E-12</v>
      </c>
      <c r="I199" s="89">
        <f t="shared" si="78"/>
        <v>0.99999999998952616</v>
      </c>
      <c r="K199">
        <v>200</v>
      </c>
      <c r="N199" s="24"/>
      <c r="O199" s="24"/>
      <c r="P199" s="24"/>
      <c r="Q199" s="30"/>
      <c r="R199" s="31"/>
    </row>
    <row r="200" spans="1:24" x14ac:dyDescent="0.2">
      <c r="A200" s="13">
        <v>8000</v>
      </c>
      <c r="B200" s="11">
        <f t="shared" ref="B200:B201" si="79">_xlfn.LOGNORM.DIST(A200,$H$4,$H$7,0)</f>
        <v>2.5151082927519989E-17</v>
      </c>
      <c r="C200" s="92">
        <f t="shared" ref="C200:C201" si="80">B200/$C$8</f>
        <v>1.5660568331374363E-15</v>
      </c>
      <c r="D200" s="93">
        <f t="shared" ref="D200:D201" si="81">_xlfn.LOGNORM.DIST(A200,$H$4,$H$7,1)</f>
        <v>0.99999999999998224</v>
      </c>
      <c r="E200" s="22"/>
      <c r="F200" s="44"/>
      <c r="G200" s="58">
        <f t="shared" ref="G200:G201" si="82">_xlfn.LOGNORM.DIST(A200,H$16,H$19,0)</f>
        <v>3.469114886554504E-15</v>
      </c>
      <c r="H200" s="89">
        <f t="shared" ref="H200:H201" si="83">G200/C$20</f>
        <v>3.4340754753108448E-13</v>
      </c>
      <c r="I200" s="89">
        <f t="shared" ref="I200:I201" si="84">_xlfn.LOGNORM.DIST(A200,H$16,H$19,1)</f>
        <v>0.99999999999731393</v>
      </c>
      <c r="K200">
        <v>201</v>
      </c>
      <c r="N200" s="24"/>
      <c r="O200" s="24"/>
      <c r="P200" s="24"/>
      <c r="Q200" s="30"/>
      <c r="R200" s="31"/>
    </row>
    <row r="201" spans="1:24" x14ac:dyDescent="0.2">
      <c r="A201" s="13">
        <v>9000</v>
      </c>
      <c r="B201" s="11">
        <f t="shared" si="79"/>
        <v>5.9391935253278084E-18</v>
      </c>
      <c r="C201" s="92">
        <f t="shared" si="80"/>
        <v>3.6980970682133433E-16</v>
      </c>
      <c r="D201" s="93">
        <f t="shared" si="81"/>
        <v>0.99999999999999534</v>
      </c>
      <c r="E201" s="22"/>
      <c r="F201" s="44"/>
      <c r="G201" s="58">
        <f t="shared" si="82"/>
        <v>9.215989953094873E-16</v>
      </c>
      <c r="H201" s="89">
        <f t="shared" si="83"/>
        <v>9.1229048658192976E-14</v>
      </c>
      <c r="I201" s="89">
        <f t="shared" si="84"/>
        <v>0.99999999999921618</v>
      </c>
      <c r="K201">
        <v>202</v>
      </c>
      <c r="N201" s="24"/>
      <c r="O201" s="24"/>
      <c r="P201" s="24"/>
      <c r="Q201" s="30"/>
      <c r="R201" s="31"/>
    </row>
    <row r="202" spans="1:24" x14ac:dyDescent="0.2">
      <c r="A202" s="13">
        <v>10000</v>
      </c>
      <c r="B202" s="11">
        <f t="shared" ref="B202" si="85">_xlfn.LOGNORM.DIST(A202,$H$4,$H$7,0)</f>
        <v>1.5921997104720521E-18</v>
      </c>
      <c r="C202" s="92">
        <f t="shared" ref="C202" si="86">B202/$C$8</f>
        <v>9.9139875745703045E-17</v>
      </c>
      <c r="D202" s="93">
        <f t="shared" ref="D202" si="87">_xlfn.LOGNORM.DIST(A202,$H$4,$H$7,1)</f>
        <v>0.99999999999999867</v>
      </c>
      <c r="E202" s="22"/>
      <c r="F202" s="44"/>
      <c r="G202" s="58">
        <f t="shared" ref="G202" si="88">_xlfn.LOGNORM.DIST(A202,H$16,H$19,0)</f>
        <v>2.7451719146070015E-16</v>
      </c>
      <c r="H202" s="89">
        <f t="shared" ref="H202" si="89">G202/C$20</f>
        <v>2.7174446092867697E-14</v>
      </c>
      <c r="I202" s="89">
        <f t="shared" ref="I202" si="90">_xlfn.LOGNORM.DIST(A202,H$16,H$19,1)</f>
        <v>0.99999999999974598</v>
      </c>
      <c r="K202">
        <v>203</v>
      </c>
      <c r="M202" s="24"/>
      <c r="N202" s="24"/>
      <c r="O202" s="24"/>
      <c r="P202" s="24"/>
      <c r="Q202" s="30"/>
      <c r="R202" s="31"/>
    </row>
    <row r="203" spans="1:24" x14ac:dyDescent="0.2">
      <c r="K203" s="54"/>
      <c r="L203" s="54"/>
      <c r="M203" s="55"/>
      <c r="O203" s="24"/>
    </row>
    <row r="248" spans="1:3" x14ac:dyDescent="0.2">
      <c r="A248" s="15"/>
      <c r="C248" s="15"/>
    </row>
    <row r="249" spans="1:3" x14ac:dyDescent="0.2">
      <c r="A249" s="15"/>
      <c r="C249" s="15"/>
    </row>
    <row r="250" spans="1:3" x14ac:dyDescent="0.2">
      <c r="A250" s="15"/>
    </row>
    <row r="251" spans="1:3" x14ac:dyDescent="0.2">
      <c r="A251" s="15"/>
    </row>
    <row r="252" spans="1:3" x14ac:dyDescent="0.2">
      <c r="A252" s="15"/>
    </row>
    <row r="253" spans="1:3" x14ac:dyDescent="0.2">
      <c r="A253" s="15"/>
    </row>
    <row r="254" spans="1:3" x14ac:dyDescent="0.2">
      <c r="C254" s="15"/>
    </row>
  </sheetData>
  <sortState ref="I3:L8">
    <sortCondition ref="I2:I7"/>
  </sortState>
  <mergeCells count="2">
    <mergeCell ref="O3:P3"/>
    <mergeCell ref="Q3:R3"/>
  </mergeCells>
  <phoneticPr fontId="2" type="noConversion"/>
  <hyperlinks>
    <hyperlink ref="M28" r:id="rId1"/>
  </hyperlinks>
  <pageMargins left="0.75" right="0.75" top="1" bottom="1" header="0.5" footer="0.5"/>
  <pageSetup orientation="portrait" horizontalDpi="1200" verticalDpi="1200" r:id="rId2"/>
  <headerFooter alignWithMargins="0">
    <oddHeader>&amp;L11/08/2013&amp;CLog-Normal Distribution&amp;RUsing Excel 2013</oddHeader>
    <oddFooter>&amp;L&amp;F&amp;C&amp;A&amp;R&amp;P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LN#$2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2014-08-30T09:21:32Z</cp:lastPrinted>
  <dcterms:created xsi:type="dcterms:W3CDTF">2013-11-01T09:20:08Z</dcterms:created>
  <dcterms:modified xsi:type="dcterms:W3CDTF">2014-08-31T01:58:18Z</dcterms:modified>
</cp:coreProperties>
</file>